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7545"/>
  </bookViews>
  <sheets>
    <sheet name="ФСГС" sheetId="8" r:id="rId1"/>
  </sheets>
  <definedNames>
    <definedName name="_xlnm.Print_Titles" localSheetId="0">ФСГС!$14:$14</definedName>
    <definedName name="_xlnm.Print_Area" localSheetId="0">ФСГС!$A$1:$AA$282</definedName>
  </definedNames>
  <calcPr calcId="152511" iterate="1"/>
</workbook>
</file>

<file path=xl/calcChain.xml><?xml version="1.0" encoding="utf-8"?>
<calcChain xmlns="http://schemas.openxmlformats.org/spreadsheetml/2006/main">
  <c r="T162" i="8" l="1"/>
  <c r="Z137" i="8" l="1"/>
  <c r="Z125" i="8" l="1"/>
  <c r="U162" i="8"/>
  <c r="U15" i="8" s="1"/>
  <c r="V162" i="8"/>
  <c r="W162" i="8"/>
  <c r="X162" i="8"/>
  <c r="Y162" i="8"/>
  <c r="Y15" i="8" s="1"/>
  <c r="T15" i="8"/>
  <c r="W15" i="8"/>
  <c r="X15" i="8"/>
  <c r="U164" i="8"/>
  <c r="V164" i="8"/>
  <c r="W164" i="8"/>
  <c r="X164" i="8"/>
  <c r="Y164" i="8"/>
  <c r="T164" i="8"/>
  <c r="U163" i="8"/>
  <c r="V163" i="8"/>
  <c r="W163" i="8"/>
  <c r="X163" i="8"/>
  <c r="Y163" i="8"/>
  <c r="T213" i="8"/>
  <c r="T220" i="8"/>
  <c r="T226" i="8"/>
  <c r="Z226" i="8" s="1"/>
  <c r="T233" i="8"/>
  <c r="Z233" i="8" s="1"/>
  <c r="Z234" i="8"/>
  <c r="Z235" i="8"/>
  <c r="Z227" i="8"/>
  <c r="Z228" i="8"/>
  <c r="Z221" i="8"/>
  <c r="Z214" i="8"/>
  <c r="Z215" i="8"/>
  <c r="U213" i="8"/>
  <c r="V213" i="8"/>
  <c r="W213" i="8"/>
  <c r="X213" i="8"/>
  <c r="Y213" i="8"/>
  <c r="Z242" i="8"/>
  <c r="Z241" i="8"/>
  <c r="Z240" i="8"/>
  <c r="Z239" i="8"/>
  <c r="Z238" i="8"/>
  <c r="Z237" i="8"/>
  <c r="Z236" i="8"/>
  <c r="Y233" i="8"/>
  <c r="X233" i="8"/>
  <c r="W233" i="8"/>
  <c r="V233" i="8"/>
  <c r="U233" i="8"/>
  <c r="Z232" i="8"/>
  <c r="Z231" i="8"/>
  <c r="Z230" i="8"/>
  <c r="Z229" i="8"/>
  <c r="Y226" i="8"/>
  <c r="X226" i="8"/>
  <c r="W226" i="8"/>
  <c r="V226" i="8"/>
  <c r="U226" i="8"/>
  <c r="Z225" i="8"/>
  <c r="Z224" i="8"/>
  <c r="Z223" i="8"/>
  <c r="Z222" i="8"/>
  <c r="Y220" i="8"/>
  <c r="X220" i="8"/>
  <c r="W220" i="8"/>
  <c r="V220" i="8"/>
  <c r="U220" i="8"/>
  <c r="Z219" i="8"/>
  <c r="Z218" i="8"/>
  <c r="Z217" i="8"/>
  <c r="Z216" i="8"/>
  <c r="Y210" i="8"/>
  <c r="X210" i="8"/>
  <c r="Y212" i="8"/>
  <c r="X212" i="8"/>
  <c r="W212" i="8"/>
  <c r="V212" i="8"/>
  <c r="U212" i="8"/>
  <c r="T212" i="8"/>
  <c r="T163" i="8" s="1"/>
  <c r="Y211" i="8"/>
  <c r="X211" i="8"/>
  <c r="W211" i="8"/>
  <c r="V211" i="8"/>
  <c r="U211" i="8"/>
  <c r="T211" i="8"/>
  <c r="W210" i="8" l="1"/>
  <c r="U210" i="8"/>
  <c r="Z220" i="8"/>
  <c r="V210" i="8"/>
  <c r="Z213" i="8"/>
  <c r="Z212" i="8"/>
  <c r="Z211" i="8"/>
  <c r="T210" i="8"/>
  <c r="Z210" i="8" l="1"/>
  <c r="T182" i="8" l="1"/>
  <c r="U181" i="8"/>
  <c r="V181" i="8"/>
  <c r="W181" i="8"/>
  <c r="X181" i="8"/>
  <c r="Y181" i="8"/>
  <c r="U182" i="8"/>
  <c r="V182" i="8"/>
  <c r="W182" i="8"/>
  <c r="X182" i="8"/>
  <c r="Y182" i="8"/>
  <c r="T181" i="8"/>
  <c r="Z184" i="8" l="1"/>
  <c r="Z185" i="8"/>
  <c r="Z186" i="8"/>
  <c r="Z187" i="8"/>
  <c r="Z189" i="8"/>
  <c r="Z190" i="8"/>
  <c r="Z191" i="8"/>
  <c r="Z192" i="8"/>
  <c r="Z194" i="8"/>
  <c r="Z195" i="8"/>
  <c r="Z196" i="8"/>
  <c r="Z197" i="8"/>
  <c r="Z199" i="8"/>
  <c r="Z200" i="8"/>
  <c r="Z201" i="8"/>
  <c r="Z202" i="8"/>
  <c r="Z203" i="8"/>
  <c r="Z181" i="8"/>
  <c r="U183" i="8"/>
  <c r="V183" i="8"/>
  <c r="W183" i="8"/>
  <c r="X183" i="8"/>
  <c r="Y183" i="8"/>
  <c r="U188" i="8"/>
  <c r="V188" i="8"/>
  <c r="W188" i="8"/>
  <c r="X188" i="8"/>
  <c r="Y188" i="8"/>
  <c r="U193" i="8"/>
  <c r="V193" i="8"/>
  <c r="W193" i="8"/>
  <c r="X193" i="8"/>
  <c r="Y193" i="8"/>
  <c r="U198" i="8"/>
  <c r="V198" i="8"/>
  <c r="W198" i="8"/>
  <c r="X198" i="8"/>
  <c r="Y198" i="8"/>
  <c r="T183" i="8"/>
  <c r="T198" i="8"/>
  <c r="T193" i="8"/>
  <c r="T188" i="8"/>
  <c r="Z193" i="8" l="1"/>
  <c r="Z188" i="8"/>
  <c r="V180" i="8"/>
  <c r="U180" i="8"/>
  <c r="Y180" i="8"/>
  <c r="Z183" i="8"/>
  <c r="Z182" i="8"/>
  <c r="T180" i="8"/>
  <c r="Z180" i="8" s="1"/>
  <c r="X180" i="8"/>
  <c r="W180" i="8"/>
  <c r="Z198" i="8"/>
  <c r="U263" i="8"/>
  <c r="V263" i="8"/>
  <c r="W263" i="8"/>
  <c r="X263" i="8"/>
  <c r="Y263" i="8"/>
  <c r="U264" i="8"/>
  <c r="V264" i="8"/>
  <c r="W264" i="8"/>
  <c r="X264" i="8"/>
  <c r="Y264" i="8"/>
  <c r="Z272" i="8"/>
  <c r="Z271" i="8"/>
  <c r="Z270" i="8"/>
  <c r="Z269" i="8"/>
  <c r="Z268" i="8"/>
  <c r="Z267" i="8"/>
  <c r="Z266" i="8"/>
  <c r="Z265" i="8"/>
  <c r="T264" i="8"/>
  <c r="T263" i="8"/>
  <c r="Z263" i="8" l="1"/>
  <c r="Z264" i="8"/>
  <c r="T128" i="8" l="1"/>
  <c r="T116" i="8"/>
  <c r="T112" i="8"/>
  <c r="T108" i="8"/>
  <c r="T104" i="8"/>
  <c r="T71" i="8"/>
  <c r="T39" i="8"/>
  <c r="T31" i="8" l="1"/>
  <c r="Z152" i="8" l="1"/>
  <c r="Z159" i="8" l="1"/>
  <c r="Z160" i="8"/>
  <c r="V38" i="8" l="1"/>
  <c r="U150" i="8"/>
  <c r="V150" i="8"/>
  <c r="Z151" i="8"/>
  <c r="Z153" i="8"/>
  <c r="T150" i="8"/>
  <c r="T53" i="8"/>
  <c r="U38" i="8" l="1"/>
  <c r="W38" i="8"/>
  <c r="X38" i="8"/>
  <c r="Y38" i="8"/>
  <c r="T38" i="8"/>
  <c r="Z40" i="8"/>
  <c r="U54" i="8"/>
  <c r="V54" i="8"/>
  <c r="W54" i="8"/>
  <c r="X54" i="8"/>
  <c r="Y54" i="8"/>
  <c r="T54" i="8"/>
  <c r="Z63" i="8"/>
  <c r="Z38" i="8" l="1"/>
  <c r="T30" i="8"/>
  <c r="Z158" i="8" l="1"/>
  <c r="Z161" i="8" l="1"/>
  <c r="U165" i="8"/>
  <c r="V165" i="8"/>
  <c r="W165" i="8"/>
  <c r="X165" i="8"/>
  <c r="Y165" i="8"/>
  <c r="Z154" i="8" l="1"/>
  <c r="T25" i="8" l="1"/>
  <c r="U30" i="8" l="1"/>
  <c r="V30" i="8"/>
  <c r="W30" i="8"/>
  <c r="X30" i="8"/>
  <c r="Y30" i="8"/>
  <c r="U31" i="8"/>
  <c r="V31" i="8"/>
  <c r="W31" i="8"/>
  <c r="X31" i="8"/>
  <c r="Y31" i="8"/>
  <c r="T26" i="8"/>
  <c r="Z155" i="8"/>
  <c r="W150" i="8"/>
  <c r="X150" i="8"/>
  <c r="Y150" i="8"/>
  <c r="Z157" i="8"/>
  <c r="Z156" i="8"/>
  <c r="Z150" i="8" l="1"/>
  <c r="V246" i="8"/>
  <c r="V243" i="8" s="1"/>
  <c r="W246" i="8"/>
  <c r="W243" i="8" s="1"/>
  <c r="X246" i="8"/>
  <c r="X243" i="8" s="1"/>
  <c r="Y246" i="8"/>
  <c r="Y243" i="8" s="1"/>
  <c r="V247" i="8"/>
  <c r="W247" i="8"/>
  <c r="X247" i="8"/>
  <c r="Y247" i="8"/>
  <c r="V248" i="8"/>
  <c r="W248" i="8"/>
  <c r="X248" i="8"/>
  <c r="Y248" i="8"/>
  <c r="U246" i="8"/>
  <c r="U243" i="8" s="1"/>
  <c r="U247" i="8"/>
  <c r="U248" i="8"/>
  <c r="V138" i="8"/>
  <c r="W138" i="8"/>
  <c r="X138" i="8"/>
  <c r="Y138" i="8"/>
  <c r="V139" i="8"/>
  <c r="W139" i="8"/>
  <c r="X139" i="8"/>
  <c r="Y139" i="8"/>
  <c r="U123" i="8" l="1"/>
  <c r="V123" i="8"/>
  <c r="W123" i="8"/>
  <c r="X123" i="8"/>
  <c r="Y123" i="8"/>
  <c r="T123" i="8"/>
  <c r="U125" i="8"/>
  <c r="V125" i="8"/>
  <c r="W125" i="8"/>
  <c r="X125" i="8"/>
  <c r="Y125" i="8"/>
  <c r="T125" i="8"/>
  <c r="Z136" i="8"/>
  <c r="Z117" i="8" l="1"/>
  <c r="Z113" i="8"/>
  <c r="Z105" i="8"/>
  <c r="Z109" i="8"/>
  <c r="Z207" i="8" l="1"/>
  <c r="Z132" i="8"/>
  <c r="Z127" i="8"/>
  <c r="Z91" i="8"/>
  <c r="Z177" i="8" l="1"/>
  <c r="Z176" i="8"/>
  <c r="U102" i="8"/>
  <c r="V102" i="8"/>
  <c r="W102" i="8"/>
  <c r="X102" i="8"/>
  <c r="Y102" i="8"/>
  <c r="U103" i="8"/>
  <c r="V103" i="8"/>
  <c r="W103" i="8"/>
  <c r="X103" i="8"/>
  <c r="Y103" i="8"/>
  <c r="T102" i="8"/>
  <c r="T103" i="8"/>
  <c r="Z107" i="8"/>
  <c r="Z106" i="8"/>
  <c r="Z111" i="8"/>
  <c r="Z110" i="8"/>
  <c r="Z115" i="8"/>
  <c r="Z114" i="8"/>
  <c r="Z118" i="8"/>
  <c r="Z119" i="8"/>
  <c r="Z43" i="8"/>
  <c r="Z44" i="8"/>
  <c r="Z102" i="8" l="1"/>
  <c r="Z103" i="8"/>
  <c r="Z280" i="8"/>
  <c r="Z278" i="8"/>
  <c r="Z277" i="8"/>
  <c r="Z98" i="8"/>
  <c r="T165" i="8" l="1"/>
  <c r="Z262" i="8"/>
  <c r="U124" i="8" l="1"/>
  <c r="V124" i="8"/>
  <c r="W124" i="8"/>
  <c r="X124" i="8"/>
  <c r="Y124" i="8"/>
  <c r="T124" i="8"/>
  <c r="T139" i="8"/>
  <c r="U139" i="8"/>
  <c r="U209" i="8"/>
  <c r="V209" i="8"/>
  <c r="W209" i="8"/>
  <c r="X209" i="8"/>
  <c r="Y209" i="8"/>
  <c r="T209" i="8"/>
  <c r="X25" i="8" l="1"/>
  <c r="Y25" i="8"/>
  <c r="T170" i="8"/>
  <c r="U170" i="8"/>
  <c r="V170" i="8"/>
  <c r="W170" i="8"/>
  <c r="X170" i="8"/>
  <c r="V273" i="8"/>
  <c r="W273" i="8"/>
  <c r="X273" i="8"/>
  <c r="Y273" i="8"/>
  <c r="T273" i="8"/>
  <c r="U274" i="8"/>
  <c r="V274" i="8"/>
  <c r="W274" i="8"/>
  <c r="X274" i="8"/>
  <c r="Y274" i="8"/>
  <c r="W25" i="8" l="1"/>
  <c r="V25" i="8"/>
  <c r="U25" i="8"/>
  <c r="T138" i="8"/>
  <c r="U26" i="8" l="1"/>
  <c r="V26" i="8"/>
  <c r="W26" i="8"/>
  <c r="X26" i="8"/>
  <c r="Y26" i="8"/>
  <c r="Y28" i="8"/>
  <c r="Y47" i="8"/>
  <c r="Y33" i="8"/>
  <c r="Y53" i="8"/>
  <c r="Y66" i="8"/>
  <c r="Y34" i="8" s="1"/>
  <c r="Y73" i="8"/>
  <c r="Y74" i="8"/>
  <c r="Y75" i="8"/>
  <c r="Z75" i="8" s="1"/>
  <c r="Y76" i="8"/>
  <c r="Y35" i="8" s="1"/>
  <c r="Y95" i="8"/>
  <c r="Y100" i="8"/>
  <c r="Y101" i="8"/>
  <c r="Z101" i="8" s="1"/>
  <c r="Y27" i="8"/>
  <c r="Y149" i="8"/>
  <c r="Y170" i="8"/>
  <c r="Y244" i="8"/>
  <c r="Y245" i="8"/>
  <c r="Z26" i="8" l="1"/>
  <c r="Y24" i="8"/>
  <c r="Y65" i="8"/>
  <c r="Y29" i="8" s="1"/>
  <c r="Z96" i="8" l="1"/>
  <c r="X95" i="8"/>
  <c r="W95" i="8"/>
  <c r="V95" i="8"/>
  <c r="U95" i="8"/>
  <c r="T95" i="8"/>
  <c r="Z95" i="8" l="1"/>
  <c r="Z97" i="8"/>
  <c r="U28" i="8" l="1"/>
  <c r="V28" i="8"/>
  <c r="W28" i="8"/>
  <c r="X28" i="8"/>
  <c r="T28" i="8"/>
  <c r="Z135" i="8" l="1"/>
  <c r="Z134" i="8"/>
  <c r="Z133" i="8"/>
  <c r="Z131" i="8"/>
  <c r="Z128" i="8" l="1"/>
  <c r="Z126" i="8"/>
  <c r="Z174" i="8" l="1"/>
  <c r="Z175" i="8"/>
  <c r="Z173" i="8" l="1"/>
  <c r="W27" i="8" l="1"/>
  <c r="W24" i="8" s="1"/>
  <c r="U245" i="8" l="1"/>
  <c r="V245" i="8"/>
  <c r="W245" i="8"/>
  <c r="X245" i="8"/>
  <c r="T248" i="8"/>
  <c r="T245" i="8" s="1"/>
  <c r="Z260" i="8"/>
  <c r="Z257" i="8"/>
  <c r="Z254" i="8"/>
  <c r="Z251" i="8"/>
  <c r="Z205" i="8"/>
  <c r="Z204" i="8"/>
  <c r="Z248" i="8" l="1"/>
  <c r="Z144" i="8"/>
  <c r="Z146" i="8"/>
  <c r="Z147" i="8"/>
  <c r="Z145" i="8"/>
  <c r="Z143" i="8"/>
  <c r="Z141" i="8"/>
  <c r="Z139" i="8"/>
  <c r="Z140" i="8" l="1"/>
  <c r="U138" i="8"/>
  <c r="Z138" i="8" s="1"/>
  <c r="Z142" i="8"/>
  <c r="Z94" i="8" l="1"/>
  <c r="V65" i="8" l="1"/>
  <c r="Z71" i="8"/>
  <c r="Z37" i="8" l="1"/>
  <c r="Z42" i="8"/>
  <c r="Z279" i="8" l="1"/>
  <c r="U273" i="8"/>
  <c r="Z276" i="8"/>
  <c r="X27" i="8" l="1"/>
  <c r="X24" i="8" s="1"/>
  <c r="V149" i="8" l="1"/>
  <c r="W149" i="8"/>
  <c r="X149" i="8"/>
  <c r="U149" i="8" l="1"/>
  <c r="Z25" i="8" l="1"/>
  <c r="Z24" i="8"/>
  <c r="Z275" i="8" l="1"/>
  <c r="Z92" i="8"/>
  <c r="Z90" i="8"/>
  <c r="Z88" i="8"/>
  <c r="Z86" i="8"/>
  <c r="Z84" i="8"/>
  <c r="Z82" i="8"/>
  <c r="Z80" i="8"/>
  <c r="Z78" i="8"/>
  <c r="Z41" i="8"/>
  <c r="Z46" i="8"/>
  <c r="Z259" i="8"/>
  <c r="Z256" i="8"/>
  <c r="Z253" i="8"/>
  <c r="Z250" i="8"/>
  <c r="Z179" i="8"/>
  <c r="Z172" i="8"/>
  <c r="Z39" i="8" l="1"/>
  <c r="T247" i="8" l="1"/>
  <c r="Z247" i="8" l="1"/>
  <c r="Z61" i="8" l="1"/>
  <c r="U76" i="8" l="1"/>
  <c r="U35" i="8" s="1"/>
  <c r="Z209" i="8" l="1"/>
  <c r="Z93" i="8" l="1"/>
  <c r="Z123" i="8"/>
  <c r="Z120" i="8"/>
  <c r="Z258" i="8"/>
  <c r="Z116" i="8"/>
  <c r="Z89" i="8"/>
  <c r="Z108" i="8"/>
  <c r="Z85" i="8"/>
  <c r="Z81" i="8"/>
  <c r="Z57" i="8"/>
  <c r="Z255" i="8"/>
  <c r="Z59" i="8"/>
  <c r="Z249" i="8"/>
  <c r="Z104" i="8"/>
  <c r="Z77" i="8"/>
  <c r="Z67" i="8"/>
  <c r="U27" i="8" l="1"/>
  <c r="U24" i="8" s="1"/>
  <c r="V27" i="8"/>
  <c r="V24" i="8" s="1"/>
  <c r="T27" i="8"/>
  <c r="T24" i="8" l="1"/>
  <c r="Z27" i="8"/>
  <c r="Z30" i="8"/>
  <c r="Z170" i="8"/>
  <c r="T76" i="8" l="1"/>
  <c r="X76" i="8"/>
  <c r="X35" i="8" s="1"/>
  <c r="W76" i="8"/>
  <c r="W35" i="8" s="1"/>
  <c r="Z273" i="8"/>
  <c r="T35" i="8" l="1"/>
  <c r="V76" i="8"/>
  <c r="V35" i="8" s="1"/>
  <c r="U73" i="8"/>
  <c r="Z35" i="8" l="1"/>
  <c r="Z76" i="8"/>
  <c r="Z55" i="8"/>
  <c r="Z252" i="8"/>
  <c r="Z112" i="8"/>
  <c r="Z69" i="8"/>
  <c r="T274" i="8"/>
  <c r="Z274" i="8"/>
  <c r="X244" i="8"/>
  <c r="W244" i="8"/>
  <c r="V244" i="8"/>
  <c r="U244" i="8"/>
  <c r="Z148" i="8"/>
  <c r="X101" i="8"/>
  <c r="W101" i="8"/>
  <c r="V101" i="8"/>
  <c r="U101" i="8"/>
  <c r="X100" i="8"/>
  <c r="W100" i="8"/>
  <c r="V100" i="8"/>
  <c r="U100" i="8"/>
  <c r="X75" i="8"/>
  <c r="W75" i="8"/>
  <c r="V75" i="8"/>
  <c r="U75" i="8"/>
  <c r="T75" i="8"/>
  <c r="X74" i="8"/>
  <c r="W74" i="8"/>
  <c r="V74" i="8"/>
  <c r="U74" i="8"/>
  <c r="T74" i="8"/>
  <c r="X73" i="8"/>
  <c r="W73" i="8"/>
  <c r="V73" i="8"/>
  <c r="X66" i="8"/>
  <c r="X34" i="8" s="1"/>
  <c r="W66" i="8"/>
  <c r="W34" i="8" s="1"/>
  <c r="V66" i="8"/>
  <c r="V34" i="8" s="1"/>
  <c r="U66" i="8"/>
  <c r="U34" i="8" s="1"/>
  <c r="T66" i="8"/>
  <c r="T34" i="8" s="1"/>
  <c r="X65" i="8"/>
  <c r="W65" i="8"/>
  <c r="U65" i="8"/>
  <c r="X33" i="8"/>
  <c r="W33" i="8"/>
  <c r="V33" i="8"/>
  <c r="U33" i="8"/>
  <c r="T33" i="8"/>
  <c r="X53" i="8"/>
  <c r="W53" i="8"/>
  <c r="V53" i="8"/>
  <c r="U53" i="8"/>
  <c r="Z50" i="8"/>
  <c r="Z49" i="8"/>
  <c r="Z48" i="8"/>
  <c r="X47" i="8"/>
  <c r="W47" i="8"/>
  <c r="V47" i="8"/>
  <c r="U47" i="8"/>
  <c r="Z31" i="8"/>
  <c r="T22" i="8"/>
  <c r="U22" i="8" s="1"/>
  <c r="V22" i="8" s="1"/>
  <c r="W22" i="8" s="1"/>
  <c r="X22" i="8" s="1"/>
  <c r="T21" i="8"/>
  <c r="U21" i="8" s="1"/>
  <c r="V21" i="8" s="1"/>
  <c r="T20" i="8"/>
  <c r="U20" i="8" s="1"/>
  <c r="V20" i="8" s="1"/>
  <c r="W20" i="8" s="1"/>
  <c r="X20" i="8" s="1"/>
  <c r="T19" i="8"/>
  <c r="U19" i="8" s="1"/>
  <c r="V19" i="8" s="1"/>
  <c r="W19" i="8" s="1"/>
  <c r="X19" i="8" s="1"/>
  <c r="T18" i="8"/>
  <c r="U18" i="8" s="1"/>
  <c r="V18" i="8" s="1"/>
  <c r="T17" i="8"/>
  <c r="U17" i="8" s="1"/>
  <c r="V17" i="8" s="1"/>
  <c r="W17" i="8" s="1"/>
  <c r="X17" i="8" s="1"/>
  <c r="T16" i="8"/>
  <c r="U16" i="8" s="1"/>
  <c r="X29" i="8" l="1"/>
  <c r="W29" i="8"/>
  <c r="U29" i="8"/>
  <c r="V29" i="8"/>
  <c r="V15" i="8" s="1"/>
  <c r="Z28" i="8"/>
  <c r="Z74" i="8"/>
  <c r="Z163" i="8"/>
  <c r="T101" i="8"/>
  <c r="T246" i="8"/>
  <c r="T243" i="8" s="1"/>
  <c r="T65" i="8"/>
  <c r="Z47" i="8"/>
  <c r="T100" i="8"/>
  <c r="T73" i="8"/>
  <c r="Z73" i="8" s="1"/>
  <c r="W18" i="8"/>
  <c r="X18" i="8" s="1"/>
  <c r="V16" i="8"/>
  <c r="W16" i="8" s="1"/>
  <c r="X16" i="8" s="1"/>
  <c r="W21" i="8"/>
  <c r="X21" i="8" s="1"/>
  <c r="Z17" i="8"/>
  <c r="Z20" i="8"/>
  <c r="Z19" i="8"/>
  <c r="Z22" i="8"/>
  <c r="Z100" i="8" l="1"/>
  <c r="T29" i="8"/>
  <c r="Z29" i="8" s="1"/>
  <c r="Z65" i="8"/>
  <c r="Z246" i="8"/>
  <c r="Z243" i="8"/>
  <c r="Z53" i="8"/>
  <c r="Z165" i="8"/>
  <c r="Z164" i="8"/>
  <c r="Z245" i="8"/>
  <c r="T244" i="8"/>
  <c r="Z244" i="8" s="1"/>
  <c r="Z18" i="8"/>
  <c r="Z21" i="8"/>
  <c r="Z16" i="8"/>
  <c r="Z162" i="8" l="1"/>
  <c r="Z15" i="8" l="1"/>
</calcChain>
</file>

<file path=xl/sharedStrings.xml><?xml version="1.0" encoding="utf-8"?>
<sst xmlns="http://schemas.openxmlformats.org/spreadsheetml/2006/main" count="2127" uniqueCount="250">
  <si>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</si>
  <si>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</si>
  <si>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</si>
  <si>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</si>
  <si>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</si>
  <si>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</si>
  <si>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</si>
  <si>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</si>
  <si>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</si>
  <si>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</si>
  <si>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</si>
  <si>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</si>
  <si>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</si>
  <si>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</si>
  <si>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</si>
  <si>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</si>
  <si>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</si>
  <si>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</si>
  <si>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</si>
  <si>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</si>
  <si>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</si>
  <si>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</si>
  <si>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</si>
  <si>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</si>
  <si>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</si>
  <si>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</si>
  <si>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</si>
  <si>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</si>
  <si>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</si>
  <si>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</si>
  <si>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</si>
  <si>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</si>
  <si>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</si>
  <si>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</si>
  <si>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</si>
  <si>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</si>
  <si>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</si>
  <si>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</si>
  <si>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да - 1 
нет - 0</t>
  </si>
  <si>
    <t>9</t>
  </si>
  <si>
    <t>О</t>
  </si>
  <si>
    <t>М</t>
  </si>
  <si>
    <t>«Формирование современной городской среды»</t>
  </si>
  <si>
    <t>да - 1
нет - 0</t>
  </si>
  <si>
    <t>штук</t>
  </si>
  <si>
    <t>тысяч кв. м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</si>
  <si>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</si>
  <si>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</si>
  <si>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</si>
  <si>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</si>
  <si>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</si>
  <si>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</si>
  <si>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</si>
  <si>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</si>
  <si>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</si>
  <si>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</si>
  <si>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</si>
  <si>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</si>
  <si>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</si>
  <si>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</si>
  <si>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</si>
  <si>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</si>
  <si>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</si>
  <si>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</si>
  <si>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</si>
  <si>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</si>
  <si>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</si>
  <si>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</si>
  <si>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</si>
  <si>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</si>
  <si>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</si>
  <si>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</si>
  <si>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</si>
  <si>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</si>
  <si>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</si>
  <si>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</si>
  <si>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</si>
  <si>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</si>
  <si>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</si>
  <si>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</si>
  <si>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</si>
  <si>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</si>
  <si>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</si>
  <si>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</si>
  <si>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</si>
  <si>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</si>
  <si>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</si>
  <si>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</si>
  <si>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</si>
  <si>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</si>
  <si>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</si>
  <si>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</si>
  <si>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</si>
  <si>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</si>
  <si>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</si>
  <si>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</si>
  <si>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</si>
  <si>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</si>
  <si>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</si>
  <si>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</si>
  <si>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</si>
  <si>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</si>
  <si>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</si>
  <si>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</si>
  <si>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</si>
  <si>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</si>
  <si>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</si>
  <si>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</si>
  <si>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</si>
  <si>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</si>
  <si>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</si>
  <si>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</si>
  <si>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</si>
  <si>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</si>
  <si>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</si>
  <si>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</si>
  <si>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</si>
  <si>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t>F</t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</si>
  <si>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</si>
  <si>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</si>
  <si>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</si>
  <si>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</si>
  <si>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</si>
  <si>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</si>
  <si>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</si>
  <si>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</si>
  <si>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</si>
  <si>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</si>
  <si>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</si>
  <si>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</si>
  <si>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</si>
  <si>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</si>
  <si>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</si>
  <si>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</si>
  <si>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</si>
  <si>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</si>
  <si>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</si>
  <si>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</si>
  <si>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</si>
  <si>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</si>
  <si>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</si>
  <si>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</si>
  <si>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</si>
  <si>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</si>
  <si>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</si>
  <si>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</si>
  <si>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t>было 2159</t>
  </si>
  <si>
    <t>1,06</t>
  </si>
  <si>
    <t>33,9</t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</si>
  <si>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</si>
  <si>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</si>
  <si>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t xml:space="preserve">Административное мероприятие 2.02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</si>
  <si>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Мероприятие 2.03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</si>
  <si>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t xml:space="preserve">Административное мероприятие 2.04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</si>
  <si>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</si>
  <si>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2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</si>
  <si>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3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</si>
  <si>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</si>
  <si>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</si>
  <si>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Административное мероприятие 2.06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</si>
  <si>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r>
      <t xml:space="preserve">Административное мероприятие 3.02                     
</t>
    </r>
    <r>
      <rPr>
        <sz val="12"/>
        <rFont val="Times New Roman"/>
        <family val="1"/>
        <charset val="204"/>
      </rPr>
      <t>«Проведение работ по санитарной очистке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</si>
  <si>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</si>
  <si>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проведенных массовых мероприятий по санитарной очистке (субботники) на территории города»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</si>
  <si>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 (в т.ч. ПИР)»</t>
    </r>
  </si>
  <si>
    <t>на 2025 - 2030 годы</t>
  </si>
  <si>
    <t>«Формирование современной городской среды» на 2025-2030 годы</t>
  </si>
  <si>
    <r>
      <t xml:space="preserve">Показатель 4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</si>
  <si>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</si>
  <si>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6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</si>
  <si>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</si>
  <si>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</si>
  <si>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Мероприятие 1.08 
</t>
    </r>
    <r>
      <rPr>
        <sz val="12"/>
        <rFont val="Times New Roman"/>
        <family val="1"/>
        <charset val="204"/>
      </rPr>
      <t>«Установка, демонтаж, содержание, переоборудование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</si>
  <si>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</si>
  <si>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</si>
  <si>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</si>
  <si>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</si>
  <si>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</si>
  <si>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</si>
  <si>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</si>
  <si>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</si>
  <si>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</si>
  <si>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</si>
  <si>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«Степень обеспечения нормативной освещенности улиц»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</si>
  <si>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«Установка, демонтаж, содержание, переоборудование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</si>
  <si>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ярмарочных территорий» </t>
    </r>
  </si>
  <si>
    <t>«Приложение 1</t>
  </si>
  <si>
    <t>».</t>
  </si>
  <si>
    <r>
      <t xml:space="preserve">Показатель 3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</si>
  <si>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</si>
  <si>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</si>
  <si>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«Объем вывезенных порубочных остатков после обрезки и валки деревьев»</t>
    </r>
  </si>
  <si>
    <r>
      <t xml:space="preserve">Показатель 9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</si>
  <si>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 xml:space="preserve">Мероприятие 1.13    </t>
    </r>
    <r>
      <rPr>
        <sz val="12"/>
        <rFont val="Times New Roman"/>
        <family val="1"/>
        <charset val="204"/>
      </rPr>
      <t xml:space="preserve">                          
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</si>
  <si>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</si>
  <si>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</si>
  <si>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Мероприятие 2.08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</si>
  <si>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«Субсидия на иные цели МАУ «Дирекция парков»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</si>
  <si>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МБУ «Зеленстрой»)»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</si>
  <si>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</si>
  <si>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МАУ «Дирекция парков»)»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</si>
  <si>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</si>
  <si>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t>А</t>
  </si>
  <si>
    <r>
      <t xml:space="preserve">Показатель 6
</t>
    </r>
    <r>
      <rPr>
        <sz val="12"/>
        <rFont val="Times New Roman"/>
        <family val="1"/>
        <charset val="204"/>
      </rPr>
      <t>«Количество отремонтированных фонтанов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</si>
  <si>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благоустроенной территории в парковой зоне «Городской сад»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</si>
  <si>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</si>
  <si>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</si>
  <si>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t>И</t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</si>
  <si>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«Количество обслуживаемых мест (площадок) накопления твердых коммунальных отходов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</si>
  <si>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</si>
  <si>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</si>
  <si>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</si>
  <si>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</si>
  <si>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</si>
  <si>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N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</si>
  <si>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</si>
  <si>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</si>
  <si>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</si>
  <si>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</si>
  <si>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</si>
  <si>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</si>
  <si>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</si>
  <si>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</si>
  <si>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</si>
  <si>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Мероприятие 2.05
</t>
    </r>
    <r>
      <rPr>
        <sz val="12"/>
        <rFont val="Times New Roman"/>
        <family val="1"/>
        <charset val="204"/>
      </rPr>
      <t>«Реализация инициативных проектов»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</si>
  <si>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</si>
  <si>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</si>
  <si>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</si>
  <si>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</si>
  <si>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</si>
  <si>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</si>
  <si>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</si>
  <si>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t xml:space="preserve">Мероприятие 2.08
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</si>
  <si>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 xml:space="preserve">Мероприятие 2.08
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</si>
  <si>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Мероприятие 3.03</t>
    </r>
    <r>
      <rPr>
        <sz val="12"/>
        <rFont val="Times New Roman"/>
        <family val="1"/>
        <charset val="204"/>
      </rPr>
      <t xml:space="preserve">
«Содержание и ремонт мест (площадок) накопления твердых коммунальных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</si>
  <si>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</si>
  <si>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</si>
  <si>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</si>
  <si>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</si>
  <si>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</si>
  <si>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</si>
  <si>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</si>
  <si>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</si>
  <si>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</si>
  <si>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</si>
  <si>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</si>
  <si>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</si>
  <si>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</si>
  <si>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14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</si>
  <si>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Центрального района»</t>
    </r>
  </si>
  <si>
    <t>Приложение  2
к постановлению Администрации города Твери
от «12» марта 2025  г. №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</si>
</sst>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4"/>
  <sheetViews>
    <sheetView tabSelected="1" view="pageBreakPreview" zoomScale="90" zoomScaleNormal="90" zoomScaleSheetLayoutView="90" zoomScalePageLayoutView="62" workbookViewId="0">
      <selection sqref="A1:AA1"/>
    </sheetView>
  </sheetViews>
  <sheetFormatPr defaultColWidth="8.5703125" defaultRowHeight="15.75" x14ac:dyDescent="0.25"/>
  <cols>
    <col min="1" max="17" width="2.7109375" style="8" customWidth="1"/>
    <col min="18" max="18" width="88.5703125" style="7" customWidth="1"/>
    <col min="19" max="19" width="7.28515625" style="7" customWidth="1"/>
    <col min="20" max="21" width="10.140625" style="7" customWidth="1"/>
    <col min="22" max="22" width="10.140625" style="8" customWidth="1"/>
    <col min="23" max="25" width="10.140625" style="7" customWidth="1"/>
    <col min="26" max="26" width="11.5703125" style="8" customWidth="1"/>
    <col min="27" max="27" width="6.5703125" style="7" customWidth="1"/>
    <col min="28" max="28" width="12.85546875" style="87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49.15" customHeight="1" x14ac:dyDescent="0.25">
      <c r="A1" s="127" t="s">
        <v>249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73"/>
      <c r="AC1" s="86"/>
      <c r="AD1" s="86"/>
      <c r="AE1" s="86"/>
    </row>
    <row r="2" spans="1:34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73"/>
      <c r="AC2" s="86"/>
      <c r="AD2" s="86"/>
      <c r="AE2" s="86"/>
    </row>
    <row r="3" spans="1:34" x14ac:dyDescent="0.25">
      <c r="A3" s="127" t="s">
        <v>185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86"/>
      <c r="AC3" s="86"/>
      <c r="AD3" s="86"/>
    </row>
    <row r="4" spans="1:34" x14ac:dyDescent="0.25">
      <c r="A4" s="127" t="s">
        <v>25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9"/>
    </row>
    <row r="5" spans="1:34" x14ac:dyDescent="0.25">
      <c r="A5" s="127" t="s">
        <v>42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9"/>
    </row>
    <row r="6" spans="1:34" x14ac:dyDescent="0.25">
      <c r="A6" s="127" t="s">
        <v>164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</row>
    <row r="7" spans="1:34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2"/>
      <c r="S7" s="122"/>
      <c r="T7" s="122"/>
      <c r="U7" s="122"/>
      <c r="V7" s="11"/>
      <c r="W7" s="122"/>
      <c r="X7" s="142"/>
      <c r="Y7" s="142"/>
      <c r="Z7" s="142"/>
      <c r="AA7" s="142"/>
    </row>
    <row r="8" spans="1:34" ht="18.75" x14ac:dyDescent="0.25">
      <c r="A8" s="137" t="s">
        <v>11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9"/>
      <c r="AC8" s="12"/>
    </row>
    <row r="9" spans="1:34" ht="18.75" x14ac:dyDescent="0.25">
      <c r="A9" s="137" t="s">
        <v>165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</row>
    <row r="10" spans="1:34" x14ac:dyDescent="0.25">
      <c r="A10" s="138" t="s">
        <v>49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</row>
    <row r="11" spans="1:34" ht="9" customHeight="1" x14ac:dyDescent="0.25">
      <c r="V11" s="13"/>
    </row>
    <row r="12" spans="1:34" s="83" customFormat="1" ht="27.75" customHeight="1" x14ac:dyDescent="0.25">
      <c r="A12" s="139" t="s">
        <v>15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40" t="s">
        <v>12</v>
      </c>
      <c r="S12" s="140" t="s">
        <v>32</v>
      </c>
      <c r="T12" s="140" t="s">
        <v>13</v>
      </c>
      <c r="U12" s="140"/>
      <c r="V12" s="140"/>
      <c r="W12" s="140"/>
      <c r="X12" s="140"/>
      <c r="Y12" s="140"/>
      <c r="Z12" s="141" t="s">
        <v>9</v>
      </c>
      <c r="AA12" s="141"/>
      <c r="AB12" s="9"/>
      <c r="AC12" s="9"/>
      <c r="AD12" s="9"/>
      <c r="AE12" s="9"/>
      <c r="AF12" s="9"/>
      <c r="AG12" s="9"/>
    </row>
    <row r="13" spans="1:34" s="83" customFormat="1" ht="51.6" customHeight="1" x14ac:dyDescent="0.25">
      <c r="A13" s="139" t="s">
        <v>28</v>
      </c>
      <c r="B13" s="139"/>
      <c r="C13" s="139"/>
      <c r="D13" s="139" t="s">
        <v>26</v>
      </c>
      <c r="E13" s="139"/>
      <c r="F13" s="139" t="s">
        <v>27</v>
      </c>
      <c r="G13" s="139"/>
      <c r="H13" s="139" t="s">
        <v>16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40"/>
      <c r="S13" s="140"/>
      <c r="T13" s="121">
        <v>2025</v>
      </c>
      <c r="U13" s="121">
        <v>2026</v>
      </c>
      <c r="V13" s="121">
        <v>2027</v>
      </c>
      <c r="W13" s="121">
        <v>2028</v>
      </c>
      <c r="X13" s="121">
        <v>2029</v>
      </c>
      <c r="Y13" s="121">
        <v>2030</v>
      </c>
      <c r="Z13" s="121" t="s">
        <v>10</v>
      </c>
      <c r="AA13" s="121" t="s">
        <v>29</v>
      </c>
      <c r="AB13" s="14"/>
      <c r="AC13" s="15"/>
      <c r="AD13" s="15"/>
      <c r="AE13" s="16"/>
      <c r="AF13" s="16"/>
      <c r="AG13" s="16"/>
    </row>
    <row r="14" spans="1:34" s="83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26</v>
      </c>
      <c r="Z14" s="17">
        <v>27</v>
      </c>
      <c r="AA14" s="17">
        <v>28</v>
      </c>
      <c r="AB14" s="18"/>
      <c r="AC14" s="19"/>
      <c r="AD14" s="20"/>
      <c r="AE14" s="16"/>
      <c r="AF14" s="16"/>
      <c r="AG14" s="16"/>
    </row>
    <row r="15" spans="1:34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18</v>
      </c>
      <c r="I15" s="21" t="s">
        <v>23</v>
      </c>
      <c r="J15" s="21" t="s">
        <v>17</v>
      </c>
      <c r="K15" s="21" t="s">
        <v>17</v>
      </c>
      <c r="L15" s="21" t="s">
        <v>17</v>
      </c>
      <c r="M15" s="21" t="s">
        <v>17</v>
      </c>
      <c r="N15" s="21" t="s">
        <v>17</v>
      </c>
      <c r="O15" s="21" t="s">
        <v>17</v>
      </c>
      <c r="P15" s="21" t="s">
        <v>17</v>
      </c>
      <c r="Q15" s="21" t="s">
        <v>17</v>
      </c>
      <c r="R15" s="22" t="s">
        <v>14</v>
      </c>
      <c r="S15" s="23" t="s">
        <v>0</v>
      </c>
      <c r="T15" s="24">
        <f>T29+T162+T243+T273</f>
        <v>742279.70000000007</v>
      </c>
      <c r="U15" s="24">
        <f t="shared" ref="U15:Y15" si="0">U29+U162+U243+U273</f>
        <v>595578.6</v>
      </c>
      <c r="V15" s="24">
        <f t="shared" si="0"/>
        <v>564596</v>
      </c>
      <c r="W15" s="24">
        <f t="shared" si="0"/>
        <v>308890</v>
      </c>
      <c r="X15" s="24">
        <f t="shared" si="0"/>
        <v>308890</v>
      </c>
      <c r="Y15" s="24">
        <f t="shared" si="0"/>
        <v>308890</v>
      </c>
      <c r="Z15" s="24">
        <f>SUM(T15:Y15)</f>
        <v>2829124.3</v>
      </c>
      <c r="AA15" s="23">
        <v>2030</v>
      </c>
      <c r="AB15" s="14"/>
      <c r="AC15" s="14"/>
      <c r="AD15" s="14"/>
      <c r="AE15" s="14"/>
      <c r="AF15" s="14"/>
      <c r="AG15" s="14"/>
      <c r="AH15" s="25"/>
    </row>
    <row r="16" spans="1:34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X22" si="4">W16*104.9%</f>
        <v>#VALUE!</v>
      </c>
      <c r="Y16" s="29"/>
      <c r="Z16" s="29" t="e">
        <f>T16+U16+V16+W16+X16+#REF!</f>
        <v>#VALUE!</v>
      </c>
      <c r="AA16" s="30">
        <v>2019</v>
      </c>
      <c r="AB16" s="31"/>
    </row>
    <row r="17" spans="1:35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/>
      <c r="Z17" s="29" t="e">
        <f>T17+U17+V17+W17+X17+#REF!</f>
        <v>#VALUE!</v>
      </c>
      <c r="AA17" s="30">
        <v>2019</v>
      </c>
      <c r="AB17" s="31"/>
    </row>
    <row r="18" spans="1:35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/>
      <c r="Z18" s="29" t="e">
        <f>T18+U18+V18+W18+X18+#REF!</f>
        <v>#VALUE!</v>
      </c>
      <c r="AA18" s="30">
        <v>2019</v>
      </c>
      <c r="AB18" s="31"/>
    </row>
    <row r="19" spans="1:35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/>
      <c r="Z19" s="29" t="e">
        <f>T19+U19+V19+W19+X19+#REF!</f>
        <v>#VALUE!</v>
      </c>
      <c r="AA19" s="30">
        <v>2019</v>
      </c>
      <c r="AB19" s="31"/>
    </row>
    <row r="20" spans="1:35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/>
      <c r="Z20" s="29" t="e">
        <f>T20+U20+V20+W20+X20+#REF!</f>
        <v>#VALUE!</v>
      </c>
      <c r="AA20" s="30">
        <v>2019</v>
      </c>
      <c r="AB20" s="31"/>
    </row>
    <row r="21" spans="1:35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/>
      <c r="Z21" s="29" t="e">
        <f>T21+U21+V21+W21+X21+#REF!</f>
        <v>#VALUE!</v>
      </c>
      <c r="AA21" s="30">
        <v>2019</v>
      </c>
      <c r="AB21" s="31"/>
    </row>
    <row r="22" spans="1:35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/>
      <c r="Z22" s="29" t="e">
        <f>T22+U22+V22+W22+X22+#REF!</f>
        <v>#VALUE!</v>
      </c>
      <c r="AA22" s="30">
        <v>2019</v>
      </c>
      <c r="AB22" s="31"/>
    </row>
    <row r="23" spans="1:35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50</v>
      </c>
      <c r="S23" s="17"/>
      <c r="T23" s="36"/>
      <c r="U23" s="36"/>
      <c r="V23" s="36"/>
      <c r="W23" s="36"/>
      <c r="X23" s="36"/>
      <c r="Y23" s="36"/>
      <c r="Z23" s="36"/>
      <c r="AA23" s="124"/>
      <c r="AB23" s="80"/>
      <c r="AC23" s="37"/>
      <c r="AD23" s="37"/>
    </row>
    <row r="24" spans="1:35" ht="47.25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 t="s">
        <v>51</v>
      </c>
      <c r="S24" s="40" t="s">
        <v>8</v>
      </c>
      <c r="T24" s="3">
        <f>(838.7+T30)/T27*100</f>
        <v>37.270431097221632</v>
      </c>
      <c r="U24" s="3">
        <f>(838.7+T30+U30)/U27*100</f>
        <v>46.699736788823657</v>
      </c>
      <c r="V24" s="3">
        <f>(838.7+T30+U30+V30)/V27*100</f>
        <v>49.331848552338528</v>
      </c>
      <c r="W24" s="3">
        <f>(838.7+T30+U30+V30+W30)/W27*100</f>
        <v>51.86272524802591</v>
      </c>
      <c r="X24" s="3">
        <f>(838.7+T30+U30+V30+W30+X30)/X27*100</f>
        <v>54.3936019437133</v>
      </c>
      <c r="Y24" s="3">
        <f>(838.7+T30+U30+V30+W30+X30+Y30)/Y27*100</f>
        <v>56.924478639400689</v>
      </c>
      <c r="Z24" s="6">
        <f>Y24</f>
        <v>56.924478639400689</v>
      </c>
      <c r="AA24" s="121">
        <v>2030</v>
      </c>
      <c r="AB24" s="33" t="s">
        <v>148</v>
      </c>
    </row>
    <row r="25" spans="1:35" ht="32.2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 t="s">
        <v>52</v>
      </c>
      <c r="S25" s="40" t="s">
        <v>8</v>
      </c>
      <c r="T25" s="3">
        <f>(1065+T163)/2947*100</f>
        <v>36.884967763827618</v>
      </c>
      <c r="U25" s="3">
        <f>(1065+U163+T163)/2947*100</f>
        <v>37.156430268069222</v>
      </c>
      <c r="V25" s="3">
        <f>(1065+V163+U163+T163)/2947*100</f>
        <v>37.42789277231082</v>
      </c>
      <c r="W25" s="3">
        <f>(1065+W163+V163+U163++T163)/2947*100</f>
        <v>37.631489650492028</v>
      </c>
      <c r="X25" s="3">
        <f>(1065+X163+W163+V163++U163++T163)/2947*100</f>
        <v>37.83508652867323</v>
      </c>
      <c r="Y25" s="3">
        <f>(1065+Y163+X163+W163++V163++U163++T163)/2947*100</f>
        <v>38.038683406854432</v>
      </c>
      <c r="Z25" s="6">
        <f>Y25</f>
        <v>38.038683406854432</v>
      </c>
      <c r="AA25" s="121">
        <v>2030</v>
      </c>
      <c r="AB25" s="41">
        <v>39.4</v>
      </c>
      <c r="AC25" s="42"/>
      <c r="AD25" s="42"/>
      <c r="AE25" s="12"/>
    </row>
    <row r="26" spans="1:35" ht="32.2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53</v>
      </c>
      <c r="S26" s="40" t="s">
        <v>33</v>
      </c>
      <c r="T26" s="108">
        <f>ROUND(T30/424.9,2)</f>
        <v>0.08</v>
      </c>
      <c r="U26" s="108">
        <f>ROUND(U30/424.9,2)</f>
        <v>0.12</v>
      </c>
      <c r="V26" s="108">
        <f t="shared" ref="V26:Y26" si="5">ROUND(V30/424.9,2)</f>
        <v>0.12</v>
      </c>
      <c r="W26" s="108">
        <f t="shared" si="5"/>
        <v>0.12</v>
      </c>
      <c r="X26" s="108">
        <f t="shared" si="5"/>
        <v>0.12</v>
      </c>
      <c r="Y26" s="108">
        <f t="shared" si="5"/>
        <v>0.12</v>
      </c>
      <c r="Z26" s="115">
        <f>SUM(T26:Y26)</f>
        <v>0.68</v>
      </c>
      <c r="AA26" s="121">
        <v>2030</v>
      </c>
      <c r="AB26" s="33" t="s">
        <v>147</v>
      </c>
    </row>
    <row r="27" spans="1:35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47" t="s">
        <v>54</v>
      </c>
      <c r="S27" s="121" t="s">
        <v>45</v>
      </c>
      <c r="T27" s="3">
        <f>T125</f>
        <v>2335.8999999999996</v>
      </c>
      <c r="U27" s="3">
        <f t="shared" ref="U27:Y27" si="6">U125</f>
        <v>1975.6</v>
      </c>
      <c r="V27" s="3">
        <f t="shared" si="6"/>
        <v>1975.6</v>
      </c>
      <c r="W27" s="3">
        <f>W125</f>
        <v>1975.6</v>
      </c>
      <c r="X27" s="3">
        <f t="shared" si="6"/>
        <v>1975.6</v>
      </c>
      <c r="Y27" s="3">
        <f t="shared" si="6"/>
        <v>1975.6</v>
      </c>
      <c r="Z27" s="5">
        <f>T27</f>
        <v>2335.8999999999996</v>
      </c>
      <c r="AA27" s="121">
        <v>2030</v>
      </c>
      <c r="AB27" s="33"/>
      <c r="AC27" s="25"/>
      <c r="AD27" s="12"/>
      <c r="AE27" s="12"/>
      <c r="AF27" s="12"/>
      <c r="AG27" s="12"/>
      <c r="AH27" s="12"/>
      <c r="AI27" s="12"/>
    </row>
    <row r="28" spans="1:35" ht="47.25" hidden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55</v>
      </c>
      <c r="S28" s="121" t="s">
        <v>44</v>
      </c>
      <c r="T28" s="43" t="e">
        <f>#REF!</f>
        <v>#REF!</v>
      </c>
      <c r="U28" s="43" t="e">
        <f>#REF!</f>
        <v>#REF!</v>
      </c>
      <c r="V28" s="43" t="e">
        <f>#REF!</f>
        <v>#REF!</v>
      </c>
      <c r="W28" s="43" t="e">
        <f>#REF!</f>
        <v>#REF!</v>
      </c>
      <c r="X28" s="43" t="e">
        <f>#REF!</f>
        <v>#REF!</v>
      </c>
      <c r="Y28" s="43" t="e">
        <f>#REF!</f>
        <v>#REF!</v>
      </c>
      <c r="Z28" s="48" t="e">
        <f>SUM(T28:Y28)</f>
        <v>#REF!</v>
      </c>
      <c r="AA28" s="121">
        <v>2030</v>
      </c>
      <c r="AB28" s="33" t="s">
        <v>146</v>
      </c>
    </row>
    <row r="29" spans="1:35" ht="31.5" x14ac:dyDescent="0.25">
      <c r="A29" s="45"/>
      <c r="B29" s="45"/>
      <c r="C29" s="45"/>
      <c r="D29" s="45"/>
      <c r="E29" s="45"/>
      <c r="F29" s="45"/>
      <c r="G29" s="45"/>
      <c r="H29" s="45" t="s">
        <v>18</v>
      </c>
      <c r="I29" s="45" t="s">
        <v>23</v>
      </c>
      <c r="J29" s="45" t="s">
        <v>17</v>
      </c>
      <c r="K29" s="45" t="s">
        <v>17</v>
      </c>
      <c r="L29" s="45" t="s">
        <v>18</v>
      </c>
      <c r="M29" s="45" t="s">
        <v>17</v>
      </c>
      <c r="N29" s="45" t="s">
        <v>17</v>
      </c>
      <c r="O29" s="45" t="s">
        <v>17</v>
      </c>
      <c r="P29" s="45" t="s">
        <v>17</v>
      </c>
      <c r="Q29" s="45" t="s">
        <v>17</v>
      </c>
      <c r="R29" s="46" t="s">
        <v>34</v>
      </c>
      <c r="S29" s="113" t="s">
        <v>114</v>
      </c>
      <c r="T29" s="112">
        <f t="shared" ref="T29:Y29" si="7">T47+T53+T65+T73+T95+T100+T120+T123+T148+T38+T138+T150+T161</f>
        <v>601010.9</v>
      </c>
      <c r="U29" s="112">
        <f t="shared" si="7"/>
        <v>492328.6</v>
      </c>
      <c r="V29" s="112">
        <f t="shared" si="7"/>
        <v>494253.1</v>
      </c>
      <c r="W29" s="112">
        <f t="shared" si="7"/>
        <v>269276</v>
      </c>
      <c r="X29" s="112">
        <f t="shared" si="7"/>
        <v>269276</v>
      </c>
      <c r="Y29" s="112">
        <f t="shared" si="7"/>
        <v>269276</v>
      </c>
      <c r="Z29" s="112">
        <f>SUM(T29:Y29)</f>
        <v>2395420.6</v>
      </c>
      <c r="AA29" s="113">
        <v>2030</v>
      </c>
      <c r="AB29" s="94"/>
    </row>
    <row r="30" spans="1:35" ht="31.1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47" t="s">
        <v>56</v>
      </c>
      <c r="S30" s="121" t="s">
        <v>45</v>
      </c>
      <c r="T30" s="4">
        <f>T42+T157+T158</f>
        <v>31.900000000000002</v>
      </c>
      <c r="U30" s="4">
        <f>U42+U157</f>
        <v>52</v>
      </c>
      <c r="V30" s="4">
        <f>V42+V157</f>
        <v>52</v>
      </c>
      <c r="W30" s="4">
        <f>W42+W157</f>
        <v>50</v>
      </c>
      <c r="X30" s="4">
        <f>X42+X157</f>
        <v>50</v>
      </c>
      <c r="Y30" s="4">
        <f>Y42+Y157</f>
        <v>50</v>
      </c>
      <c r="Z30" s="5">
        <f>SUM(T30:Y30)</f>
        <v>285.89999999999998</v>
      </c>
      <c r="AA30" s="121">
        <v>2030</v>
      </c>
      <c r="AB30" s="33"/>
    </row>
    <row r="31" spans="1:35" s="50" customFormat="1" ht="31.1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 t="s">
        <v>57</v>
      </c>
      <c r="S31" s="40" t="s">
        <v>37</v>
      </c>
      <c r="T31" s="2">
        <f>T41+T156+T159</f>
        <v>5</v>
      </c>
      <c r="U31" s="2">
        <f t="shared" ref="U31:Y31" si="8">U41+U156</f>
        <v>3</v>
      </c>
      <c r="V31" s="2">
        <f t="shared" si="8"/>
        <v>3</v>
      </c>
      <c r="W31" s="2">
        <f t="shared" si="8"/>
        <v>2</v>
      </c>
      <c r="X31" s="2">
        <f t="shared" si="8"/>
        <v>2</v>
      </c>
      <c r="Y31" s="2">
        <f t="shared" si="8"/>
        <v>2</v>
      </c>
      <c r="Z31" s="44">
        <f>SUM(T31:Y31)</f>
        <v>17</v>
      </c>
      <c r="AA31" s="121">
        <v>2030</v>
      </c>
      <c r="AB31" s="33"/>
      <c r="AC31" s="49"/>
    </row>
    <row r="32" spans="1:35" s="50" customFormat="1" ht="31.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 t="s">
        <v>182</v>
      </c>
      <c r="S32" s="40" t="s">
        <v>8</v>
      </c>
      <c r="T32" s="51">
        <v>100</v>
      </c>
      <c r="U32" s="51">
        <v>100</v>
      </c>
      <c r="V32" s="51">
        <v>100</v>
      </c>
      <c r="W32" s="51">
        <v>100</v>
      </c>
      <c r="X32" s="51">
        <v>100</v>
      </c>
      <c r="Y32" s="51">
        <v>100</v>
      </c>
      <c r="Z32" s="52">
        <v>100</v>
      </c>
      <c r="AA32" s="121">
        <v>2030</v>
      </c>
      <c r="AB32" s="33"/>
      <c r="AC32" s="49"/>
    </row>
    <row r="33" spans="1:30" ht="31.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5" t="s">
        <v>166</v>
      </c>
      <c r="S33" s="121" t="s">
        <v>37</v>
      </c>
      <c r="T33" s="43">
        <f t="shared" ref="T33:X33" si="9">T54</f>
        <v>10</v>
      </c>
      <c r="U33" s="43">
        <f t="shared" si="9"/>
        <v>9</v>
      </c>
      <c r="V33" s="43">
        <f t="shared" si="9"/>
        <v>9</v>
      </c>
      <c r="W33" s="43">
        <f t="shared" si="9"/>
        <v>9</v>
      </c>
      <c r="X33" s="43">
        <f t="shared" si="9"/>
        <v>9</v>
      </c>
      <c r="Y33" s="43">
        <f t="shared" ref="Y33" si="10">Y54</f>
        <v>9</v>
      </c>
      <c r="Z33" s="48">
        <v>9</v>
      </c>
      <c r="AA33" s="121">
        <v>2030</v>
      </c>
      <c r="AB33" s="33"/>
    </row>
    <row r="34" spans="1:30" ht="31.5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47" t="s">
        <v>167</v>
      </c>
      <c r="S34" s="121" t="s">
        <v>37</v>
      </c>
      <c r="T34" s="43">
        <f t="shared" ref="T34:X34" si="11">T66</f>
        <v>20</v>
      </c>
      <c r="U34" s="2">
        <f t="shared" si="11"/>
        <v>20</v>
      </c>
      <c r="V34" s="2">
        <f t="shared" si="11"/>
        <v>20</v>
      </c>
      <c r="W34" s="2">
        <f t="shared" si="11"/>
        <v>20</v>
      </c>
      <c r="X34" s="2">
        <f t="shared" si="11"/>
        <v>20</v>
      </c>
      <c r="Y34" s="2">
        <f t="shared" ref="Y34" si="12">Y66</f>
        <v>20</v>
      </c>
      <c r="Z34" s="48">
        <v>20</v>
      </c>
      <c r="AA34" s="121">
        <v>2030</v>
      </c>
      <c r="AB34" s="33"/>
    </row>
    <row r="35" spans="1:30" s="50" customFormat="1" ht="47.25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47" t="s">
        <v>168</v>
      </c>
      <c r="S35" s="40" t="s">
        <v>37</v>
      </c>
      <c r="T35" s="43">
        <f>T76</f>
        <v>36</v>
      </c>
      <c r="U35" s="43">
        <f>U76</f>
        <v>36</v>
      </c>
      <c r="V35" s="43">
        <f t="shared" ref="V35:X35" si="13">V76</f>
        <v>36</v>
      </c>
      <c r="W35" s="43">
        <f t="shared" si="13"/>
        <v>36</v>
      </c>
      <c r="X35" s="43">
        <f t="shared" si="13"/>
        <v>36</v>
      </c>
      <c r="Y35" s="43">
        <f t="shared" ref="Y35" si="14">Y76</f>
        <v>36</v>
      </c>
      <c r="Z35" s="48">
        <f>SUM(T35:Y35)</f>
        <v>216</v>
      </c>
      <c r="AA35" s="121">
        <v>2030</v>
      </c>
      <c r="AB35" s="94"/>
      <c r="AC35" s="49"/>
    </row>
    <row r="36" spans="1:30" s="50" customFormat="1" ht="45.7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123" t="s">
        <v>58</v>
      </c>
      <c r="S36" s="54" t="s">
        <v>38</v>
      </c>
      <c r="T36" s="55">
        <v>1</v>
      </c>
      <c r="U36" s="55">
        <v>1</v>
      </c>
      <c r="V36" s="55">
        <v>1</v>
      </c>
      <c r="W36" s="55">
        <v>1</v>
      </c>
      <c r="X36" s="55">
        <v>1</v>
      </c>
      <c r="Y36" s="55">
        <v>1</v>
      </c>
      <c r="Z36" s="56">
        <v>1</v>
      </c>
      <c r="AA36" s="57">
        <v>2030</v>
      </c>
      <c r="AB36" s="33"/>
      <c r="AC36" s="49"/>
    </row>
    <row r="37" spans="1:30" ht="31.5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 t="s">
        <v>59</v>
      </c>
      <c r="S37" s="40" t="s">
        <v>37</v>
      </c>
      <c r="T37" s="43">
        <v>5</v>
      </c>
      <c r="U37" s="43">
        <v>5</v>
      </c>
      <c r="V37" s="43">
        <v>5</v>
      </c>
      <c r="W37" s="43">
        <v>5</v>
      </c>
      <c r="X37" s="43">
        <v>5</v>
      </c>
      <c r="Y37" s="43">
        <v>5</v>
      </c>
      <c r="Z37" s="48">
        <f t="shared" ref="Z37:Z44" si="15">SUM(T37:Y37)</f>
        <v>30</v>
      </c>
      <c r="AA37" s="121">
        <v>2030</v>
      </c>
      <c r="AB37" s="102"/>
      <c r="AC37" s="86"/>
      <c r="AD37" s="8"/>
    </row>
    <row r="38" spans="1:30" x14ac:dyDescent="0.25">
      <c r="A38" s="53"/>
      <c r="B38" s="53"/>
      <c r="C38" s="53"/>
      <c r="D38" s="53" t="s">
        <v>17</v>
      </c>
      <c r="E38" s="53" t="s">
        <v>20</v>
      </c>
      <c r="F38" s="53" t="s">
        <v>17</v>
      </c>
      <c r="G38" s="53" t="s">
        <v>21</v>
      </c>
      <c r="H38" s="53" t="s">
        <v>18</v>
      </c>
      <c r="I38" s="53" t="s">
        <v>23</v>
      </c>
      <c r="J38" s="53" t="s">
        <v>17</v>
      </c>
      <c r="K38" s="53" t="s">
        <v>206</v>
      </c>
      <c r="L38" s="53" t="s">
        <v>23</v>
      </c>
      <c r="M38" s="53" t="s">
        <v>17</v>
      </c>
      <c r="N38" s="53" t="s">
        <v>17</v>
      </c>
      <c r="O38" s="53" t="s">
        <v>17</v>
      </c>
      <c r="P38" s="53" t="s">
        <v>17</v>
      </c>
      <c r="Q38" s="53" t="s">
        <v>17</v>
      </c>
      <c r="R38" s="148" t="s">
        <v>150</v>
      </c>
      <c r="S38" s="129" t="s">
        <v>0</v>
      </c>
      <c r="T38" s="58">
        <f>T39+T40</f>
        <v>88741</v>
      </c>
      <c r="U38" s="58">
        <f t="shared" ref="U38:Y38" si="16">U39+U40</f>
        <v>10000</v>
      </c>
      <c r="V38" s="58">
        <f t="shared" ref="V38" si="17">V39+V40</f>
        <v>10000</v>
      </c>
      <c r="W38" s="58">
        <f t="shared" si="16"/>
        <v>5000</v>
      </c>
      <c r="X38" s="58">
        <f t="shared" si="16"/>
        <v>5000</v>
      </c>
      <c r="Y38" s="58">
        <f t="shared" si="16"/>
        <v>5000</v>
      </c>
      <c r="Z38" s="58">
        <f t="shared" si="15"/>
        <v>123741</v>
      </c>
      <c r="AA38" s="57">
        <v>2030</v>
      </c>
      <c r="AB38" s="116"/>
      <c r="AC38" s="86"/>
      <c r="AD38" s="8"/>
    </row>
    <row r="39" spans="1:30" x14ac:dyDescent="0.25">
      <c r="A39" s="53" t="s">
        <v>17</v>
      </c>
      <c r="B39" s="53" t="s">
        <v>23</v>
      </c>
      <c r="C39" s="53" t="s">
        <v>21</v>
      </c>
      <c r="D39" s="53" t="s">
        <v>17</v>
      </c>
      <c r="E39" s="53" t="s">
        <v>20</v>
      </c>
      <c r="F39" s="53" t="s">
        <v>17</v>
      </c>
      <c r="G39" s="53" t="s">
        <v>21</v>
      </c>
      <c r="H39" s="53" t="s">
        <v>18</v>
      </c>
      <c r="I39" s="53" t="s">
        <v>23</v>
      </c>
      <c r="J39" s="53" t="s">
        <v>17</v>
      </c>
      <c r="K39" s="53" t="s">
        <v>206</v>
      </c>
      <c r="L39" s="53" t="s">
        <v>23</v>
      </c>
      <c r="M39" s="53" t="s">
        <v>20</v>
      </c>
      <c r="N39" s="53" t="s">
        <v>20</v>
      </c>
      <c r="O39" s="53" t="s">
        <v>20</v>
      </c>
      <c r="P39" s="53" t="s">
        <v>20</v>
      </c>
      <c r="Q39" s="53" t="s">
        <v>18</v>
      </c>
      <c r="R39" s="143"/>
      <c r="S39" s="130"/>
      <c r="T39" s="1">
        <f>808+78741</f>
        <v>79549</v>
      </c>
      <c r="U39" s="1">
        <v>10000</v>
      </c>
      <c r="V39" s="1">
        <v>10000</v>
      </c>
      <c r="W39" s="1">
        <v>5000</v>
      </c>
      <c r="X39" s="1">
        <v>5000</v>
      </c>
      <c r="Y39" s="1">
        <v>5000</v>
      </c>
      <c r="Z39" s="1">
        <f t="shared" si="15"/>
        <v>114549</v>
      </c>
      <c r="AA39" s="54">
        <v>2030</v>
      </c>
      <c r="AC39" s="88"/>
      <c r="AD39" s="88"/>
    </row>
    <row r="40" spans="1:30" x14ac:dyDescent="0.25">
      <c r="A40" s="53" t="s">
        <v>17</v>
      </c>
      <c r="B40" s="53" t="s">
        <v>23</v>
      </c>
      <c r="C40" s="53" t="s">
        <v>21</v>
      </c>
      <c r="D40" s="53" t="s">
        <v>17</v>
      </c>
      <c r="E40" s="53" t="s">
        <v>20</v>
      </c>
      <c r="F40" s="53" t="s">
        <v>17</v>
      </c>
      <c r="G40" s="53" t="s">
        <v>21</v>
      </c>
      <c r="H40" s="53" t="s">
        <v>18</v>
      </c>
      <c r="I40" s="53" t="s">
        <v>23</v>
      </c>
      <c r="J40" s="53" t="s">
        <v>17</v>
      </c>
      <c r="K40" s="53" t="s">
        <v>206</v>
      </c>
      <c r="L40" s="53" t="s">
        <v>23</v>
      </c>
      <c r="M40" s="53" t="s">
        <v>201</v>
      </c>
      <c r="N40" s="53" t="s">
        <v>20</v>
      </c>
      <c r="O40" s="53" t="s">
        <v>20</v>
      </c>
      <c r="P40" s="53" t="s">
        <v>20</v>
      </c>
      <c r="Q40" s="53" t="s">
        <v>18</v>
      </c>
      <c r="R40" s="144"/>
      <c r="S40" s="131"/>
      <c r="T40" s="1">
        <v>9192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f t="shared" si="15"/>
        <v>9192</v>
      </c>
      <c r="AA40" s="54">
        <v>2025</v>
      </c>
      <c r="AC40" s="88"/>
      <c r="AD40" s="88"/>
    </row>
    <row r="41" spans="1:30" ht="31.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60" t="s">
        <v>60</v>
      </c>
      <c r="S41" s="61" t="s">
        <v>37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2</v>
      </c>
      <c r="Z41" s="48">
        <f t="shared" si="15"/>
        <v>12</v>
      </c>
      <c r="AA41" s="121">
        <v>2030</v>
      </c>
      <c r="AC41" s="88"/>
      <c r="AD41" s="88"/>
    </row>
    <row r="42" spans="1:30" ht="31.1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60" t="s">
        <v>61</v>
      </c>
      <c r="S42" s="61" t="s">
        <v>45</v>
      </c>
      <c r="T42" s="4">
        <v>27.8</v>
      </c>
      <c r="U42" s="4">
        <v>50</v>
      </c>
      <c r="V42" s="4">
        <v>50</v>
      </c>
      <c r="W42" s="4">
        <v>50</v>
      </c>
      <c r="X42" s="4">
        <v>50</v>
      </c>
      <c r="Y42" s="4">
        <v>50</v>
      </c>
      <c r="Z42" s="6">
        <f t="shared" si="15"/>
        <v>277.8</v>
      </c>
      <c r="AA42" s="121">
        <v>2030</v>
      </c>
      <c r="AC42" s="88"/>
      <c r="AD42" s="88"/>
    </row>
    <row r="43" spans="1:30" ht="63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60" t="s">
        <v>169</v>
      </c>
      <c r="S43" s="61" t="s">
        <v>37</v>
      </c>
      <c r="T43" s="43">
        <v>4</v>
      </c>
      <c r="U43" s="43">
        <v>4</v>
      </c>
      <c r="V43" s="43">
        <v>4</v>
      </c>
      <c r="W43" s="43">
        <v>4</v>
      </c>
      <c r="X43" s="43">
        <v>4</v>
      </c>
      <c r="Y43" s="43">
        <v>4</v>
      </c>
      <c r="Z43" s="48">
        <f t="shared" si="15"/>
        <v>24</v>
      </c>
      <c r="AA43" s="40">
        <v>2030</v>
      </c>
      <c r="AC43" s="88"/>
      <c r="AD43" s="88"/>
    </row>
    <row r="44" spans="1:30" ht="63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9" t="s">
        <v>170</v>
      </c>
      <c r="S44" s="61" t="s">
        <v>37</v>
      </c>
      <c r="T44" s="43">
        <v>12</v>
      </c>
      <c r="U44" s="43">
        <v>12</v>
      </c>
      <c r="V44" s="43">
        <v>12</v>
      </c>
      <c r="W44" s="43">
        <v>12</v>
      </c>
      <c r="X44" s="43">
        <v>12</v>
      </c>
      <c r="Y44" s="43">
        <v>12</v>
      </c>
      <c r="Z44" s="48">
        <f t="shared" si="15"/>
        <v>72</v>
      </c>
      <c r="AA44" s="40">
        <v>2030</v>
      </c>
      <c r="AC44" s="88"/>
      <c r="AD44" s="88"/>
    </row>
    <row r="45" spans="1:30" ht="32.2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68" t="s">
        <v>62</v>
      </c>
      <c r="S45" s="54" t="s">
        <v>38</v>
      </c>
      <c r="T45" s="55">
        <v>1</v>
      </c>
      <c r="U45" s="55">
        <v>1</v>
      </c>
      <c r="V45" s="55">
        <v>1</v>
      </c>
      <c r="W45" s="55">
        <v>1</v>
      </c>
      <c r="X45" s="55">
        <v>1</v>
      </c>
      <c r="Y45" s="55">
        <v>1</v>
      </c>
      <c r="Z45" s="56">
        <v>1</v>
      </c>
      <c r="AA45" s="57">
        <v>2030</v>
      </c>
      <c r="AB45" s="33"/>
      <c r="AC45" s="88"/>
      <c r="AD45" s="88"/>
    </row>
    <row r="46" spans="1:30" s="50" customFormat="1" ht="31.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9" t="s">
        <v>63</v>
      </c>
      <c r="S46" s="51" t="s">
        <v>37</v>
      </c>
      <c r="T46" s="43">
        <v>1</v>
      </c>
      <c r="U46" s="43">
        <v>1</v>
      </c>
      <c r="V46" s="43">
        <v>1</v>
      </c>
      <c r="W46" s="43">
        <v>1</v>
      </c>
      <c r="X46" s="43">
        <v>1</v>
      </c>
      <c r="Y46" s="43">
        <v>1</v>
      </c>
      <c r="Z46" s="44">
        <f>SUM(T46:Y46)</f>
        <v>6</v>
      </c>
      <c r="AA46" s="40">
        <v>2030</v>
      </c>
      <c r="AB46" s="33"/>
      <c r="AC46" s="49"/>
    </row>
    <row r="47" spans="1:30" ht="24.6" hidden="1" customHeight="1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132" t="s">
        <v>64</v>
      </c>
      <c r="S47" s="62" t="s">
        <v>0</v>
      </c>
      <c r="T47" s="1"/>
      <c r="U47" s="1">
        <f t="shared" ref="U47:Y47" si="18">U49</f>
        <v>0</v>
      </c>
      <c r="V47" s="1">
        <f t="shared" si="18"/>
        <v>0</v>
      </c>
      <c r="W47" s="1">
        <f t="shared" si="18"/>
        <v>0</v>
      </c>
      <c r="X47" s="1">
        <f t="shared" si="18"/>
        <v>0</v>
      </c>
      <c r="Y47" s="1">
        <f t="shared" si="18"/>
        <v>0</v>
      </c>
      <c r="Z47" s="58" t="e">
        <f>T47+U47+V47+W47+X47+#REF!</f>
        <v>#REF!</v>
      </c>
      <c r="AA47" s="57">
        <v>2018</v>
      </c>
    </row>
    <row r="48" spans="1:30" ht="22.15" hidden="1" customHeight="1" x14ac:dyDescent="0.25">
      <c r="A48" s="53" t="s">
        <v>17</v>
      </c>
      <c r="B48" s="53" t="s">
        <v>17</v>
      </c>
      <c r="C48" s="53" t="s">
        <v>22</v>
      </c>
      <c r="D48" s="53" t="s">
        <v>17</v>
      </c>
      <c r="E48" s="53" t="s">
        <v>20</v>
      </c>
      <c r="F48" s="53" t="s">
        <v>17</v>
      </c>
      <c r="G48" s="53" t="s">
        <v>21</v>
      </c>
      <c r="H48" s="53" t="s">
        <v>18</v>
      </c>
      <c r="I48" s="53" t="s">
        <v>23</v>
      </c>
      <c r="J48" s="53" t="s">
        <v>17</v>
      </c>
      <c r="K48" s="53" t="s">
        <v>17</v>
      </c>
      <c r="L48" s="53" t="s">
        <v>18</v>
      </c>
      <c r="M48" s="53" t="s">
        <v>17</v>
      </c>
      <c r="N48" s="53" t="s">
        <v>17</v>
      </c>
      <c r="O48" s="53" t="s">
        <v>17</v>
      </c>
      <c r="P48" s="53" t="s">
        <v>17</v>
      </c>
      <c r="Q48" s="53" t="s">
        <v>17</v>
      </c>
      <c r="R48" s="133"/>
      <c r="S48" s="54" t="s">
        <v>0</v>
      </c>
      <c r="T48" s="1"/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58" t="e">
        <f>T48+U48+V48+W48+X48+#REF!</f>
        <v>#REF!</v>
      </c>
      <c r="AA48" s="57">
        <v>2018</v>
      </c>
    </row>
    <row r="49" spans="1:33" ht="20.45" hidden="1" customHeight="1" x14ac:dyDescent="0.25">
      <c r="A49" s="53" t="s">
        <v>17</v>
      </c>
      <c r="B49" s="53" t="s">
        <v>17</v>
      </c>
      <c r="C49" s="53" t="s">
        <v>22</v>
      </c>
      <c r="D49" s="53" t="s">
        <v>17</v>
      </c>
      <c r="E49" s="53" t="s">
        <v>20</v>
      </c>
      <c r="F49" s="53" t="s">
        <v>17</v>
      </c>
      <c r="G49" s="53" t="s">
        <v>21</v>
      </c>
      <c r="H49" s="53" t="s">
        <v>18</v>
      </c>
      <c r="I49" s="53" t="s">
        <v>23</v>
      </c>
      <c r="J49" s="53" t="s">
        <v>17</v>
      </c>
      <c r="K49" s="53" t="s">
        <v>17</v>
      </c>
      <c r="L49" s="53" t="s">
        <v>18</v>
      </c>
      <c r="M49" s="53" t="s">
        <v>18</v>
      </c>
      <c r="N49" s="53" t="s">
        <v>17</v>
      </c>
      <c r="O49" s="53" t="s">
        <v>22</v>
      </c>
      <c r="P49" s="53" t="s">
        <v>18</v>
      </c>
      <c r="Q49" s="53" t="s">
        <v>40</v>
      </c>
      <c r="R49" s="133"/>
      <c r="S49" s="62" t="s">
        <v>0</v>
      </c>
      <c r="T49" s="1"/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58" t="e">
        <f>T49+U49+V49+W49+X49+#REF!</f>
        <v>#REF!</v>
      </c>
      <c r="AA49" s="57">
        <v>2018</v>
      </c>
    </row>
    <row r="50" spans="1:33" ht="21" hidden="1" customHeight="1" x14ac:dyDescent="0.25">
      <c r="A50" s="53" t="s">
        <v>17</v>
      </c>
      <c r="B50" s="53" t="s">
        <v>17</v>
      </c>
      <c r="C50" s="53" t="s">
        <v>22</v>
      </c>
      <c r="D50" s="53" t="s">
        <v>17</v>
      </c>
      <c r="E50" s="53" t="s">
        <v>20</v>
      </c>
      <c r="F50" s="53" t="s">
        <v>17</v>
      </c>
      <c r="G50" s="53" t="s">
        <v>21</v>
      </c>
      <c r="H50" s="53" t="s">
        <v>18</v>
      </c>
      <c r="I50" s="53" t="s">
        <v>23</v>
      </c>
      <c r="J50" s="53" t="s">
        <v>17</v>
      </c>
      <c r="K50" s="53" t="s">
        <v>17</v>
      </c>
      <c r="L50" s="53" t="s">
        <v>18</v>
      </c>
      <c r="M50" s="53" t="s">
        <v>36</v>
      </c>
      <c r="N50" s="53" t="s">
        <v>17</v>
      </c>
      <c r="O50" s="53" t="s">
        <v>22</v>
      </c>
      <c r="P50" s="53" t="s">
        <v>18</v>
      </c>
      <c r="Q50" s="53" t="s">
        <v>41</v>
      </c>
      <c r="R50" s="133"/>
      <c r="S50" s="62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58" t="e">
        <f>T50+U50+V50+W50+X50+#REF!</f>
        <v>#REF!</v>
      </c>
      <c r="AA50" s="56">
        <v>2018</v>
      </c>
    </row>
    <row r="51" spans="1:33" ht="36" hidden="1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9" t="s">
        <v>65</v>
      </c>
      <c r="S51" s="40" t="s">
        <v>44</v>
      </c>
      <c r="T51" s="43"/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8"/>
      <c r="AA51" s="2">
        <v>2018</v>
      </c>
      <c r="AC51" s="88"/>
      <c r="AD51" s="88"/>
    </row>
    <row r="52" spans="1:33" ht="41.45" hidden="1" customHeight="1" x14ac:dyDescent="0.25">
      <c r="A52" s="3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63" t="s">
        <v>66</v>
      </c>
      <c r="S52" s="64" t="s">
        <v>8</v>
      </c>
      <c r="T52" s="65">
        <v>100</v>
      </c>
      <c r="U52" s="65">
        <v>0</v>
      </c>
      <c r="V52" s="65">
        <v>0</v>
      </c>
      <c r="W52" s="65">
        <v>0</v>
      </c>
      <c r="X52" s="65">
        <v>0</v>
      </c>
      <c r="Y52" s="65">
        <v>0</v>
      </c>
      <c r="Z52" s="66">
        <v>100</v>
      </c>
      <c r="AA52" s="23">
        <v>2023</v>
      </c>
      <c r="AB52" s="96"/>
      <c r="AC52" s="86"/>
    </row>
    <row r="53" spans="1:33" ht="31.5" x14ac:dyDescent="0.25">
      <c r="A53" s="53"/>
      <c r="B53" s="53"/>
      <c r="C53" s="53"/>
      <c r="D53" s="53" t="s">
        <v>17</v>
      </c>
      <c r="E53" s="53" t="s">
        <v>20</v>
      </c>
      <c r="F53" s="53" t="s">
        <v>17</v>
      </c>
      <c r="G53" s="53" t="s">
        <v>21</v>
      </c>
      <c r="H53" s="53" t="s">
        <v>18</v>
      </c>
      <c r="I53" s="53" t="s">
        <v>23</v>
      </c>
      <c r="J53" s="53" t="s">
        <v>17</v>
      </c>
      <c r="K53" s="53" t="s">
        <v>17</v>
      </c>
      <c r="L53" s="53" t="s">
        <v>18</v>
      </c>
      <c r="M53" s="53" t="s">
        <v>39</v>
      </c>
      <c r="N53" s="53" t="s">
        <v>39</v>
      </c>
      <c r="O53" s="53" t="s">
        <v>39</v>
      </c>
      <c r="P53" s="53" t="s">
        <v>39</v>
      </c>
      <c r="Q53" s="53" t="s">
        <v>39</v>
      </c>
      <c r="R53" s="67" t="s">
        <v>67</v>
      </c>
      <c r="S53" s="57" t="s">
        <v>0</v>
      </c>
      <c r="T53" s="58">
        <f>T55+T57+T61+T59+T63</f>
        <v>7533</v>
      </c>
      <c r="U53" s="58">
        <f t="shared" ref="U53:Y53" si="19">U55+U57+U61+U59</f>
        <v>3940</v>
      </c>
      <c r="V53" s="58">
        <f t="shared" si="19"/>
        <v>3940</v>
      </c>
      <c r="W53" s="58">
        <f t="shared" si="19"/>
        <v>3940</v>
      </c>
      <c r="X53" s="58">
        <f t="shared" si="19"/>
        <v>3940</v>
      </c>
      <c r="Y53" s="58">
        <f t="shared" si="19"/>
        <v>3940</v>
      </c>
      <c r="Z53" s="58">
        <f>SUM(T53:Y53)</f>
        <v>27233</v>
      </c>
      <c r="AA53" s="57">
        <v>2030</v>
      </c>
      <c r="AB53" s="101"/>
    </row>
    <row r="54" spans="1:33" ht="31.5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60" t="s">
        <v>68</v>
      </c>
      <c r="S54" s="121" t="s">
        <v>37</v>
      </c>
      <c r="T54" s="2">
        <f>T56+T58+T60+T62+T64</f>
        <v>10</v>
      </c>
      <c r="U54" s="2">
        <f t="shared" ref="U54:Y54" si="20">U56+U58+U60+U62+U64</f>
        <v>9</v>
      </c>
      <c r="V54" s="2">
        <f t="shared" si="20"/>
        <v>9</v>
      </c>
      <c r="W54" s="2">
        <f t="shared" si="20"/>
        <v>9</v>
      </c>
      <c r="X54" s="2">
        <f t="shared" si="20"/>
        <v>9</v>
      </c>
      <c r="Y54" s="2">
        <f t="shared" si="20"/>
        <v>9</v>
      </c>
      <c r="Z54" s="48">
        <v>10</v>
      </c>
      <c r="AA54" s="40">
        <v>2030</v>
      </c>
      <c r="AB54" s="105"/>
      <c r="AC54" s="89"/>
      <c r="AD54" s="97"/>
      <c r="AE54" s="90"/>
      <c r="AF54" s="97"/>
      <c r="AG54" s="90"/>
    </row>
    <row r="55" spans="1:33" s="70" customFormat="1" ht="31.5" x14ac:dyDescent="0.25">
      <c r="A55" s="53" t="s">
        <v>17</v>
      </c>
      <c r="B55" s="53" t="s">
        <v>17</v>
      </c>
      <c r="C55" s="53" t="s">
        <v>21</v>
      </c>
      <c r="D55" s="53" t="s">
        <v>17</v>
      </c>
      <c r="E55" s="53" t="s">
        <v>20</v>
      </c>
      <c r="F55" s="53" t="s">
        <v>17</v>
      </c>
      <c r="G55" s="53" t="s">
        <v>21</v>
      </c>
      <c r="H55" s="53" t="s">
        <v>18</v>
      </c>
      <c r="I55" s="53" t="s">
        <v>23</v>
      </c>
      <c r="J55" s="53" t="s">
        <v>17</v>
      </c>
      <c r="K55" s="53" t="s">
        <v>17</v>
      </c>
      <c r="L55" s="53" t="s">
        <v>18</v>
      </c>
      <c r="M55" s="53" t="s">
        <v>39</v>
      </c>
      <c r="N55" s="53" t="s">
        <v>39</v>
      </c>
      <c r="O55" s="53" t="s">
        <v>39</v>
      </c>
      <c r="P55" s="53" t="s">
        <v>39</v>
      </c>
      <c r="Q55" s="53" t="s">
        <v>39</v>
      </c>
      <c r="R55" s="68" t="s">
        <v>69</v>
      </c>
      <c r="S55" s="54" t="s">
        <v>0</v>
      </c>
      <c r="T55" s="1">
        <v>700</v>
      </c>
      <c r="U55" s="1">
        <v>700</v>
      </c>
      <c r="V55" s="1">
        <v>700</v>
      </c>
      <c r="W55" s="1">
        <v>700</v>
      </c>
      <c r="X55" s="1">
        <v>700</v>
      </c>
      <c r="Y55" s="1">
        <v>700</v>
      </c>
      <c r="Z55" s="58">
        <f>SUM(T55:Y55)</f>
        <v>4200</v>
      </c>
      <c r="AA55" s="57">
        <v>2030</v>
      </c>
      <c r="AB55" s="99"/>
      <c r="AC55" s="69"/>
      <c r="AD55" s="69"/>
    </row>
    <row r="56" spans="1:33" s="50" customFormat="1" ht="31.5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47" t="s">
        <v>70</v>
      </c>
      <c r="S56" s="40" t="s">
        <v>37</v>
      </c>
      <c r="T56" s="2">
        <v>2</v>
      </c>
      <c r="U56" s="2">
        <v>2</v>
      </c>
      <c r="V56" s="2">
        <v>2</v>
      </c>
      <c r="W56" s="2">
        <v>2</v>
      </c>
      <c r="X56" s="2">
        <v>2</v>
      </c>
      <c r="Y56" s="2">
        <v>2</v>
      </c>
      <c r="Z56" s="44">
        <v>2</v>
      </c>
      <c r="AA56" s="40">
        <v>2030</v>
      </c>
      <c r="AB56" s="105"/>
      <c r="AC56" s="89"/>
      <c r="AD56" s="89"/>
    </row>
    <row r="57" spans="1:33" s="70" customFormat="1" ht="31.5" x14ac:dyDescent="0.25">
      <c r="A57" s="53" t="s">
        <v>17</v>
      </c>
      <c r="B57" s="53" t="s">
        <v>17</v>
      </c>
      <c r="C57" s="53" t="s">
        <v>23</v>
      </c>
      <c r="D57" s="53" t="s">
        <v>17</v>
      </c>
      <c r="E57" s="53" t="s">
        <v>20</v>
      </c>
      <c r="F57" s="53" t="s">
        <v>17</v>
      </c>
      <c r="G57" s="53" t="s">
        <v>21</v>
      </c>
      <c r="H57" s="53" t="s">
        <v>18</v>
      </c>
      <c r="I57" s="53" t="s">
        <v>23</v>
      </c>
      <c r="J57" s="53" t="s">
        <v>17</v>
      </c>
      <c r="K57" s="53" t="s">
        <v>17</v>
      </c>
      <c r="L57" s="53" t="s">
        <v>18</v>
      </c>
      <c r="M57" s="53" t="s">
        <v>39</v>
      </c>
      <c r="N57" s="53" t="s">
        <v>39</v>
      </c>
      <c r="O57" s="53" t="s">
        <v>39</v>
      </c>
      <c r="P57" s="53" t="s">
        <v>39</v>
      </c>
      <c r="Q57" s="53" t="s">
        <v>39</v>
      </c>
      <c r="R57" s="68" t="s">
        <v>71</v>
      </c>
      <c r="S57" s="54" t="s">
        <v>0</v>
      </c>
      <c r="T57" s="1">
        <v>1100</v>
      </c>
      <c r="U57" s="1">
        <v>1100</v>
      </c>
      <c r="V57" s="1">
        <v>1100</v>
      </c>
      <c r="W57" s="1">
        <v>1100</v>
      </c>
      <c r="X57" s="1">
        <v>1100</v>
      </c>
      <c r="Y57" s="1">
        <v>1100</v>
      </c>
      <c r="Z57" s="58">
        <f>SUM(T57:Y57)</f>
        <v>6600</v>
      </c>
      <c r="AA57" s="57">
        <v>2030</v>
      </c>
      <c r="AB57" s="33"/>
      <c r="AC57" s="69"/>
      <c r="AD57" s="69"/>
    </row>
    <row r="58" spans="1:33" s="50" customFormat="1" ht="31.5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47" t="s">
        <v>72</v>
      </c>
      <c r="S58" s="40" t="s">
        <v>37</v>
      </c>
      <c r="T58" s="43">
        <v>4</v>
      </c>
      <c r="U58" s="43">
        <v>4</v>
      </c>
      <c r="V58" s="43">
        <v>4</v>
      </c>
      <c r="W58" s="43">
        <v>4</v>
      </c>
      <c r="X58" s="43">
        <v>4</v>
      </c>
      <c r="Y58" s="43">
        <v>4</v>
      </c>
      <c r="Z58" s="48">
        <v>4</v>
      </c>
      <c r="AA58" s="40">
        <v>2030</v>
      </c>
      <c r="AB58" s="106"/>
      <c r="AC58" s="95"/>
      <c r="AD58" s="91"/>
    </row>
    <row r="59" spans="1:33" s="70" customFormat="1" ht="31.5" x14ac:dyDescent="0.25">
      <c r="A59" s="53" t="s">
        <v>17</v>
      </c>
      <c r="B59" s="53" t="s">
        <v>17</v>
      </c>
      <c r="C59" s="53" t="s">
        <v>20</v>
      </c>
      <c r="D59" s="53" t="s">
        <v>17</v>
      </c>
      <c r="E59" s="53" t="s">
        <v>20</v>
      </c>
      <c r="F59" s="53" t="s">
        <v>17</v>
      </c>
      <c r="G59" s="53" t="s">
        <v>21</v>
      </c>
      <c r="H59" s="53" t="s">
        <v>18</v>
      </c>
      <c r="I59" s="53" t="s">
        <v>23</v>
      </c>
      <c r="J59" s="53" t="s">
        <v>17</v>
      </c>
      <c r="K59" s="53" t="s">
        <v>17</v>
      </c>
      <c r="L59" s="53" t="s">
        <v>18</v>
      </c>
      <c r="M59" s="53" t="s">
        <v>39</v>
      </c>
      <c r="N59" s="53" t="s">
        <v>39</v>
      </c>
      <c r="O59" s="53" t="s">
        <v>39</v>
      </c>
      <c r="P59" s="53" t="s">
        <v>39</v>
      </c>
      <c r="Q59" s="53" t="s">
        <v>39</v>
      </c>
      <c r="R59" s="68" t="s">
        <v>71</v>
      </c>
      <c r="S59" s="54" t="s">
        <v>0</v>
      </c>
      <c r="T59" s="1">
        <v>800</v>
      </c>
      <c r="U59" s="1">
        <v>800</v>
      </c>
      <c r="V59" s="1">
        <v>800</v>
      </c>
      <c r="W59" s="1">
        <v>800</v>
      </c>
      <c r="X59" s="1">
        <v>800</v>
      </c>
      <c r="Y59" s="1">
        <v>800</v>
      </c>
      <c r="Z59" s="58">
        <f>SUM(T59:Y59)</f>
        <v>4800</v>
      </c>
      <c r="AA59" s="57">
        <v>2030</v>
      </c>
      <c r="AB59" s="101"/>
    </row>
    <row r="60" spans="1:33" s="70" customFormat="1" ht="31.5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47" t="s">
        <v>73</v>
      </c>
      <c r="S60" s="40" t="s">
        <v>37</v>
      </c>
      <c r="T60" s="43">
        <v>2</v>
      </c>
      <c r="U60" s="43">
        <v>2</v>
      </c>
      <c r="V60" s="43">
        <v>2</v>
      </c>
      <c r="W60" s="43">
        <v>2</v>
      </c>
      <c r="X60" s="43">
        <v>2</v>
      </c>
      <c r="Y60" s="43">
        <v>2</v>
      </c>
      <c r="Z60" s="48">
        <v>3</v>
      </c>
      <c r="AA60" s="40">
        <v>2030</v>
      </c>
      <c r="AB60" s="33"/>
    </row>
    <row r="61" spans="1:33" s="70" customFormat="1" ht="31.5" x14ac:dyDescent="0.25">
      <c r="A61" s="53" t="s">
        <v>17</v>
      </c>
      <c r="B61" s="53" t="s">
        <v>17</v>
      </c>
      <c r="C61" s="53" t="s">
        <v>24</v>
      </c>
      <c r="D61" s="53" t="s">
        <v>17</v>
      </c>
      <c r="E61" s="53" t="s">
        <v>20</v>
      </c>
      <c r="F61" s="53" t="s">
        <v>17</v>
      </c>
      <c r="G61" s="53" t="s">
        <v>21</v>
      </c>
      <c r="H61" s="53" t="s">
        <v>18</v>
      </c>
      <c r="I61" s="53" t="s">
        <v>23</v>
      </c>
      <c r="J61" s="53" t="s">
        <v>17</v>
      </c>
      <c r="K61" s="53" t="s">
        <v>17</v>
      </c>
      <c r="L61" s="53" t="s">
        <v>18</v>
      </c>
      <c r="M61" s="53" t="s">
        <v>39</v>
      </c>
      <c r="N61" s="53" t="s">
        <v>39</v>
      </c>
      <c r="O61" s="53" t="s">
        <v>39</v>
      </c>
      <c r="P61" s="53" t="s">
        <v>39</v>
      </c>
      <c r="Q61" s="53" t="s">
        <v>39</v>
      </c>
      <c r="R61" s="68" t="s">
        <v>74</v>
      </c>
      <c r="S61" s="54" t="s">
        <v>0</v>
      </c>
      <c r="T61" s="1">
        <v>2331</v>
      </c>
      <c r="U61" s="1">
        <v>1340</v>
      </c>
      <c r="V61" s="1">
        <v>1340</v>
      </c>
      <c r="W61" s="1">
        <v>1340</v>
      </c>
      <c r="X61" s="1">
        <v>1340</v>
      </c>
      <c r="Y61" s="1">
        <v>1340</v>
      </c>
      <c r="Z61" s="58">
        <f>SUM(T61:Y61)</f>
        <v>9031</v>
      </c>
      <c r="AA61" s="57">
        <v>2030</v>
      </c>
      <c r="AB61" s="101"/>
    </row>
    <row r="62" spans="1:33" s="70" customFormat="1" ht="31.5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47" t="s">
        <v>75</v>
      </c>
      <c r="S62" s="40" t="s">
        <v>37</v>
      </c>
      <c r="T62" s="43">
        <v>1</v>
      </c>
      <c r="U62" s="43">
        <v>1</v>
      </c>
      <c r="V62" s="43">
        <v>1</v>
      </c>
      <c r="W62" s="43">
        <v>1</v>
      </c>
      <c r="X62" s="43">
        <v>1</v>
      </c>
      <c r="Y62" s="43">
        <v>1</v>
      </c>
      <c r="Z62" s="48">
        <v>1</v>
      </c>
      <c r="AA62" s="40">
        <v>2030</v>
      </c>
      <c r="AB62" s="33"/>
    </row>
    <row r="63" spans="1:33" s="70" customFormat="1" ht="31.5" x14ac:dyDescent="0.25">
      <c r="A63" s="53" t="s">
        <v>17</v>
      </c>
      <c r="B63" s="53" t="s">
        <v>18</v>
      </c>
      <c r="C63" s="53" t="s">
        <v>23</v>
      </c>
      <c r="D63" s="53" t="s">
        <v>17</v>
      </c>
      <c r="E63" s="53" t="s">
        <v>20</v>
      </c>
      <c r="F63" s="53" t="s">
        <v>17</v>
      </c>
      <c r="G63" s="53" t="s">
        <v>21</v>
      </c>
      <c r="H63" s="53" t="s">
        <v>18</v>
      </c>
      <c r="I63" s="53" t="s">
        <v>23</v>
      </c>
      <c r="J63" s="53" t="s">
        <v>17</v>
      </c>
      <c r="K63" s="53" t="s">
        <v>17</v>
      </c>
      <c r="L63" s="53" t="s">
        <v>18</v>
      </c>
      <c r="M63" s="53" t="s">
        <v>39</v>
      </c>
      <c r="N63" s="53" t="s">
        <v>39</v>
      </c>
      <c r="O63" s="53" t="s">
        <v>39</v>
      </c>
      <c r="P63" s="53" t="s">
        <v>39</v>
      </c>
      <c r="Q63" s="53" t="s">
        <v>39</v>
      </c>
      <c r="R63" s="68" t="s">
        <v>74</v>
      </c>
      <c r="S63" s="54" t="s">
        <v>0</v>
      </c>
      <c r="T63" s="1">
        <v>2602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58">
        <f>SUM(T63:Y63)</f>
        <v>2602</v>
      </c>
      <c r="AA63" s="57">
        <v>2025</v>
      </c>
      <c r="AB63" s="101"/>
    </row>
    <row r="64" spans="1:33" s="70" customFormat="1" ht="31.5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47" t="s">
        <v>202</v>
      </c>
      <c r="S64" s="40" t="s">
        <v>37</v>
      </c>
      <c r="T64" s="43">
        <v>1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8">
        <v>1</v>
      </c>
      <c r="AA64" s="40">
        <v>2025</v>
      </c>
      <c r="AB64" s="33"/>
    </row>
    <row r="65" spans="1:33" s="70" customFormat="1" ht="31.5" x14ac:dyDescent="0.25">
      <c r="A65" s="53"/>
      <c r="B65" s="53"/>
      <c r="C65" s="53"/>
      <c r="D65" s="53" t="s">
        <v>17</v>
      </c>
      <c r="E65" s="53" t="s">
        <v>20</v>
      </c>
      <c r="F65" s="53" t="s">
        <v>17</v>
      </c>
      <c r="G65" s="53" t="s">
        <v>21</v>
      </c>
      <c r="H65" s="53" t="s">
        <v>18</v>
      </c>
      <c r="I65" s="53" t="s">
        <v>23</v>
      </c>
      <c r="J65" s="53" t="s">
        <v>17</v>
      </c>
      <c r="K65" s="53" t="s">
        <v>17</v>
      </c>
      <c r="L65" s="53" t="s">
        <v>18</v>
      </c>
      <c r="M65" s="53" t="s">
        <v>17</v>
      </c>
      <c r="N65" s="53" t="s">
        <v>17</v>
      </c>
      <c r="O65" s="53" t="s">
        <v>17</v>
      </c>
      <c r="P65" s="53" t="s">
        <v>17</v>
      </c>
      <c r="Q65" s="53" t="s">
        <v>17</v>
      </c>
      <c r="R65" s="67" t="s">
        <v>76</v>
      </c>
      <c r="S65" s="57" t="s">
        <v>0</v>
      </c>
      <c r="T65" s="58">
        <f t="shared" ref="T65:Y66" si="21">T67+T69+T71</f>
        <v>3945.3</v>
      </c>
      <c r="U65" s="58">
        <f t="shared" si="21"/>
        <v>3345.3</v>
      </c>
      <c r="V65" s="58">
        <f t="shared" si="21"/>
        <v>3345.3</v>
      </c>
      <c r="W65" s="58">
        <f t="shared" si="21"/>
        <v>3345.3</v>
      </c>
      <c r="X65" s="58">
        <f t="shared" si="21"/>
        <v>3345.3</v>
      </c>
      <c r="Y65" s="58">
        <f t="shared" si="21"/>
        <v>3345.3</v>
      </c>
      <c r="Z65" s="58">
        <f>SUM(T65:Y65)</f>
        <v>20671.8</v>
      </c>
      <c r="AA65" s="57">
        <v>2030</v>
      </c>
      <c r="AB65" s="101"/>
    </row>
    <row r="66" spans="1:33" s="50" customFormat="1" ht="31.1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60" t="s">
        <v>77</v>
      </c>
      <c r="S66" s="121" t="s">
        <v>37</v>
      </c>
      <c r="T66" s="2">
        <f t="shared" si="21"/>
        <v>20</v>
      </c>
      <c r="U66" s="2">
        <f t="shared" si="21"/>
        <v>20</v>
      </c>
      <c r="V66" s="2">
        <f t="shared" si="21"/>
        <v>20</v>
      </c>
      <c r="W66" s="2">
        <f t="shared" si="21"/>
        <v>20</v>
      </c>
      <c r="X66" s="2">
        <f t="shared" si="21"/>
        <v>20</v>
      </c>
      <c r="Y66" s="2">
        <f t="shared" si="21"/>
        <v>20</v>
      </c>
      <c r="Z66" s="48">
        <v>20</v>
      </c>
      <c r="AA66" s="40">
        <v>2030</v>
      </c>
      <c r="AB66" s="33"/>
    </row>
    <row r="67" spans="1:33" s="70" customFormat="1" ht="31.5" customHeight="1" x14ac:dyDescent="0.25">
      <c r="A67" s="53" t="s">
        <v>17</v>
      </c>
      <c r="B67" s="53" t="s">
        <v>17</v>
      </c>
      <c r="C67" s="53" t="s">
        <v>21</v>
      </c>
      <c r="D67" s="53" t="s">
        <v>17</v>
      </c>
      <c r="E67" s="53" t="s">
        <v>20</v>
      </c>
      <c r="F67" s="53" t="s">
        <v>17</v>
      </c>
      <c r="G67" s="53" t="s">
        <v>21</v>
      </c>
      <c r="H67" s="53" t="s">
        <v>18</v>
      </c>
      <c r="I67" s="53" t="s">
        <v>23</v>
      </c>
      <c r="J67" s="53" t="s">
        <v>17</v>
      </c>
      <c r="K67" s="53" t="s">
        <v>17</v>
      </c>
      <c r="L67" s="53" t="s">
        <v>18</v>
      </c>
      <c r="M67" s="53" t="s">
        <v>39</v>
      </c>
      <c r="N67" s="53" t="s">
        <v>39</v>
      </c>
      <c r="O67" s="53" t="s">
        <v>39</v>
      </c>
      <c r="P67" s="53" t="s">
        <v>39</v>
      </c>
      <c r="Q67" s="53" t="s">
        <v>39</v>
      </c>
      <c r="R67" s="114" t="s">
        <v>78</v>
      </c>
      <c r="S67" s="119" t="s">
        <v>0</v>
      </c>
      <c r="T67" s="1">
        <v>919.5</v>
      </c>
      <c r="U67" s="1">
        <v>919.5</v>
      </c>
      <c r="V67" s="1">
        <v>919.5</v>
      </c>
      <c r="W67" s="1">
        <v>919.5</v>
      </c>
      <c r="X67" s="1">
        <v>919.5</v>
      </c>
      <c r="Y67" s="1">
        <v>919.5</v>
      </c>
      <c r="Z67" s="58">
        <f>SUM(T67:Y67)</f>
        <v>5517</v>
      </c>
      <c r="AA67" s="57">
        <v>2030</v>
      </c>
      <c r="AB67" s="100"/>
      <c r="AC67" s="92"/>
      <c r="AD67" s="92"/>
      <c r="AF67" s="93"/>
      <c r="AG67" s="92"/>
    </row>
    <row r="68" spans="1:33" s="50" customFormat="1" ht="47.25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47" t="s">
        <v>79</v>
      </c>
      <c r="S68" s="40" t="s">
        <v>37</v>
      </c>
      <c r="T68" s="2">
        <v>14</v>
      </c>
      <c r="U68" s="2">
        <v>14</v>
      </c>
      <c r="V68" s="2">
        <v>14</v>
      </c>
      <c r="W68" s="2">
        <v>14</v>
      </c>
      <c r="X68" s="2">
        <v>14</v>
      </c>
      <c r="Y68" s="2">
        <v>14</v>
      </c>
      <c r="Z68" s="48">
        <v>14</v>
      </c>
      <c r="AA68" s="40">
        <v>2030</v>
      </c>
      <c r="AB68" s="33"/>
    </row>
    <row r="69" spans="1:33" s="70" customFormat="1" ht="31.5" x14ac:dyDescent="0.25">
      <c r="A69" s="53" t="s">
        <v>17</v>
      </c>
      <c r="B69" s="53" t="s">
        <v>17</v>
      </c>
      <c r="C69" s="53" t="s">
        <v>23</v>
      </c>
      <c r="D69" s="53" t="s">
        <v>17</v>
      </c>
      <c r="E69" s="53" t="s">
        <v>20</v>
      </c>
      <c r="F69" s="53" t="s">
        <v>17</v>
      </c>
      <c r="G69" s="53" t="s">
        <v>21</v>
      </c>
      <c r="H69" s="53" t="s">
        <v>18</v>
      </c>
      <c r="I69" s="53" t="s">
        <v>23</v>
      </c>
      <c r="J69" s="53" t="s">
        <v>17</v>
      </c>
      <c r="K69" s="53" t="s">
        <v>17</v>
      </c>
      <c r="L69" s="53" t="s">
        <v>18</v>
      </c>
      <c r="M69" s="53" t="s">
        <v>39</v>
      </c>
      <c r="N69" s="53" t="s">
        <v>39</v>
      </c>
      <c r="O69" s="53" t="s">
        <v>39</v>
      </c>
      <c r="P69" s="53" t="s">
        <v>39</v>
      </c>
      <c r="Q69" s="53" t="s">
        <v>39</v>
      </c>
      <c r="R69" s="114" t="s">
        <v>78</v>
      </c>
      <c r="S69" s="119" t="s">
        <v>0</v>
      </c>
      <c r="T69" s="1">
        <v>870.5</v>
      </c>
      <c r="U69" s="1">
        <v>870.5</v>
      </c>
      <c r="V69" s="1">
        <v>870.5</v>
      </c>
      <c r="W69" s="1">
        <v>870.5</v>
      </c>
      <c r="X69" s="1">
        <v>870.5</v>
      </c>
      <c r="Y69" s="1">
        <v>870.5</v>
      </c>
      <c r="Z69" s="58">
        <f>SUM(T69:Y69)</f>
        <v>5223</v>
      </c>
      <c r="AA69" s="57">
        <v>2030</v>
      </c>
      <c r="AB69" s="101"/>
    </row>
    <row r="70" spans="1:33" s="50" customFormat="1" ht="48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47" t="s">
        <v>80</v>
      </c>
      <c r="S70" s="40" t="s">
        <v>37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44">
        <v>1</v>
      </c>
      <c r="AA70" s="40">
        <v>2030</v>
      </c>
      <c r="AB70" s="106"/>
      <c r="AC70" s="92"/>
      <c r="AD70" s="49"/>
    </row>
    <row r="71" spans="1:33" s="70" customFormat="1" ht="31.5" x14ac:dyDescent="0.25">
      <c r="A71" s="53" t="s">
        <v>17</v>
      </c>
      <c r="B71" s="53" t="s">
        <v>17</v>
      </c>
      <c r="C71" s="53" t="s">
        <v>20</v>
      </c>
      <c r="D71" s="53" t="s">
        <v>17</v>
      </c>
      <c r="E71" s="53" t="s">
        <v>20</v>
      </c>
      <c r="F71" s="53" t="s">
        <v>17</v>
      </c>
      <c r="G71" s="53" t="s">
        <v>21</v>
      </c>
      <c r="H71" s="53" t="s">
        <v>18</v>
      </c>
      <c r="I71" s="53" t="s">
        <v>23</v>
      </c>
      <c r="J71" s="53" t="s">
        <v>17</v>
      </c>
      <c r="K71" s="53" t="s">
        <v>17</v>
      </c>
      <c r="L71" s="53" t="s">
        <v>18</v>
      </c>
      <c r="M71" s="53" t="s">
        <v>39</v>
      </c>
      <c r="N71" s="53" t="s">
        <v>39</v>
      </c>
      <c r="O71" s="53" t="s">
        <v>39</v>
      </c>
      <c r="P71" s="53" t="s">
        <v>39</v>
      </c>
      <c r="Q71" s="53" t="s">
        <v>39</v>
      </c>
      <c r="R71" s="120" t="s">
        <v>81</v>
      </c>
      <c r="S71" s="119" t="s">
        <v>0</v>
      </c>
      <c r="T71" s="1">
        <f>1555.3+600</f>
        <v>2155.3000000000002</v>
      </c>
      <c r="U71" s="1">
        <v>1555.3</v>
      </c>
      <c r="V71" s="1">
        <v>1555.3</v>
      </c>
      <c r="W71" s="1">
        <v>1555.3</v>
      </c>
      <c r="X71" s="1">
        <v>1555.3</v>
      </c>
      <c r="Y71" s="1">
        <v>1555.3</v>
      </c>
      <c r="Z71" s="58">
        <f>SUM(T71:Y71)</f>
        <v>9931.7999999999993</v>
      </c>
      <c r="AA71" s="57">
        <v>2030</v>
      </c>
      <c r="AB71" s="101"/>
    </row>
    <row r="72" spans="1:33" s="70" customFormat="1" ht="48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47" t="s">
        <v>82</v>
      </c>
      <c r="S72" s="40" t="s">
        <v>37</v>
      </c>
      <c r="T72" s="43">
        <v>5</v>
      </c>
      <c r="U72" s="43">
        <v>5</v>
      </c>
      <c r="V72" s="43">
        <v>5</v>
      </c>
      <c r="W72" s="43">
        <v>5</v>
      </c>
      <c r="X72" s="43">
        <v>5</v>
      </c>
      <c r="Y72" s="43">
        <v>5</v>
      </c>
      <c r="Z72" s="48">
        <v>5</v>
      </c>
      <c r="AA72" s="40">
        <v>2030</v>
      </c>
      <c r="AB72" s="104"/>
      <c r="AC72" s="92"/>
    </row>
    <row r="73" spans="1:33" s="70" customFormat="1" ht="31.5" x14ac:dyDescent="0.25">
      <c r="A73" s="53"/>
      <c r="B73" s="53"/>
      <c r="C73" s="53"/>
      <c r="D73" s="53" t="s">
        <v>17</v>
      </c>
      <c r="E73" s="53" t="s">
        <v>20</v>
      </c>
      <c r="F73" s="53" t="s">
        <v>17</v>
      </c>
      <c r="G73" s="53" t="s">
        <v>21</v>
      </c>
      <c r="H73" s="53" t="s">
        <v>18</v>
      </c>
      <c r="I73" s="53" t="s">
        <v>23</v>
      </c>
      <c r="J73" s="53" t="s">
        <v>17</v>
      </c>
      <c r="K73" s="53" t="s">
        <v>17</v>
      </c>
      <c r="L73" s="53" t="s">
        <v>18</v>
      </c>
      <c r="M73" s="53" t="s">
        <v>39</v>
      </c>
      <c r="N73" s="53" t="s">
        <v>39</v>
      </c>
      <c r="O73" s="53" t="s">
        <v>39</v>
      </c>
      <c r="P73" s="53" t="s">
        <v>39</v>
      </c>
      <c r="Q73" s="53" t="s">
        <v>39</v>
      </c>
      <c r="R73" s="67" t="s">
        <v>83</v>
      </c>
      <c r="S73" s="57" t="s">
        <v>0</v>
      </c>
      <c r="T73" s="58">
        <f t="shared" ref="T73:X73" si="22">T77+T81+T85+T89+T93</f>
        <v>5840.4</v>
      </c>
      <c r="U73" s="58">
        <f>U77+U81+U85+U89+U93</f>
        <v>5840.4</v>
      </c>
      <c r="V73" s="58">
        <f t="shared" si="22"/>
        <v>5840.4</v>
      </c>
      <c r="W73" s="58">
        <f t="shared" si="22"/>
        <v>5840.4</v>
      </c>
      <c r="X73" s="58">
        <f t="shared" si="22"/>
        <v>5840.4</v>
      </c>
      <c r="Y73" s="58">
        <f t="shared" ref="Y73" si="23">Y77+Y81+Y85+Y89+Y93</f>
        <v>5840.4</v>
      </c>
      <c r="Z73" s="58">
        <f>SUM(T73:Y73)</f>
        <v>35042.400000000001</v>
      </c>
      <c r="AA73" s="57">
        <v>2030</v>
      </c>
      <c r="AB73" s="101"/>
    </row>
    <row r="74" spans="1:33" s="70" customFormat="1" ht="31.5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60" t="s">
        <v>84</v>
      </c>
      <c r="S74" s="121" t="s">
        <v>37</v>
      </c>
      <c r="T74" s="43">
        <f t="shared" ref="T74:X75" si="24">T78+T82+T86+T90</f>
        <v>43</v>
      </c>
      <c r="U74" s="43">
        <f t="shared" si="24"/>
        <v>43</v>
      </c>
      <c r="V74" s="43">
        <f t="shared" si="24"/>
        <v>43</v>
      </c>
      <c r="W74" s="43">
        <f t="shared" si="24"/>
        <v>146</v>
      </c>
      <c r="X74" s="43">
        <f t="shared" si="24"/>
        <v>146</v>
      </c>
      <c r="Y74" s="43">
        <f t="shared" ref="Y74" si="25">Y78+Y82+Y86+Y90</f>
        <v>146</v>
      </c>
      <c r="Z74" s="48">
        <f>SUM(T74:Y74)</f>
        <v>567</v>
      </c>
      <c r="AA74" s="121">
        <v>2030</v>
      </c>
      <c r="AB74" s="33"/>
    </row>
    <row r="75" spans="1:33" s="70" customFormat="1" ht="31.5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60" t="s">
        <v>85</v>
      </c>
      <c r="S75" s="121" t="s">
        <v>37</v>
      </c>
      <c r="T75" s="43">
        <f t="shared" si="24"/>
        <v>20</v>
      </c>
      <c r="U75" s="43">
        <f t="shared" si="24"/>
        <v>20</v>
      </c>
      <c r="V75" s="43">
        <f t="shared" si="24"/>
        <v>20</v>
      </c>
      <c r="W75" s="43">
        <f t="shared" si="24"/>
        <v>19</v>
      </c>
      <c r="X75" s="43">
        <f t="shared" si="24"/>
        <v>19</v>
      </c>
      <c r="Y75" s="43">
        <f t="shared" ref="Y75" si="26">Y79+Y83+Y87+Y91</f>
        <v>19</v>
      </c>
      <c r="Z75" s="48">
        <f>Y75</f>
        <v>19</v>
      </c>
      <c r="AA75" s="121">
        <v>2030</v>
      </c>
      <c r="AB75" s="33"/>
    </row>
    <row r="76" spans="1:33" ht="46.9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60" t="s">
        <v>124</v>
      </c>
      <c r="S76" s="121" t="s">
        <v>37</v>
      </c>
      <c r="T76" s="43">
        <f>T80+T84+T88+T94+T92</f>
        <v>36</v>
      </c>
      <c r="U76" s="43">
        <f>U80+U84+U88+U94+U92</f>
        <v>36</v>
      </c>
      <c r="V76" s="43">
        <f>V80+V84+V88+V94+V92</f>
        <v>36</v>
      </c>
      <c r="W76" s="43">
        <f t="shared" ref="W76:X76" si="27">W80+W84+W88+W94+W92</f>
        <v>36</v>
      </c>
      <c r="X76" s="43">
        <f t="shared" si="27"/>
        <v>36</v>
      </c>
      <c r="Y76" s="43">
        <f t="shared" ref="Y76" si="28">Y80+Y84+Y88+Y94+Y92</f>
        <v>36</v>
      </c>
      <c r="Z76" s="48">
        <f>SUM(T76:Y76)</f>
        <v>216</v>
      </c>
      <c r="AA76" s="121">
        <v>2030</v>
      </c>
      <c r="AB76" s="104"/>
      <c r="AC76" s="86"/>
    </row>
    <row r="77" spans="1:33" ht="31.5" x14ac:dyDescent="0.25">
      <c r="A77" s="53" t="s">
        <v>17</v>
      </c>
      <c r="B77" s="53" t="s">
        <v>17</v>
      </c>
      <c r="C77" s="53" t="s">
        <v>21</v>
      </c>
      <c r="D77" s="53" t="s">
        <v>17</v>
      </c>
      <c r="E77" s="53" t="s">
        <v>20</v>
      </c>
      <c r="F77" s="53" t="s">
        <v>17</v>
      </c>
      <c r="G77" s="53" t="s">
        <v>21</v>
      </c>
      <c r="H77" s="53" t="s">
        <v>18</v>
      </c>
      <c r="I77" s="53" t="s">
        <v>23</v>
      </c>
      <c r="J77" s="53" t="s">
        <v>17</v>
      </c>
      <c r="K77" s="53" t="s">
        <v>17</v>
      </c>
      <c r="L77" s="53" t="s">
        <v>18</v>
      </c>
      <c r="M77" s="53" t="s">
        <v>39</v>
      </c>
      <c r="N77" s="53" t="s">
        <v>39</v>
      </c>
      <c r="O77" s="53" t="s">
        <v>39</v>
      </c>
      <c r="P77" s="53" t="s">
        <v>39</v>
      </c>
      <c r="Q77" s="53" t="s">
        <v>39</v>
      </c>
      <c r="R77" s="68" t="s">
        <v>86</v>
      </c>
      <c r="S77" s="54" t="s">
        <v>0</v>
      </c>
      <c r="T77" s="1">
        <v>1900</v>
      </c>
      <c r="U77" s="1">
        <v>1900</v>
      </c>
      <c r="V77" s="1">
        <v>1900</v>
      </c>
      <c r="W77" s="1">
        <v>1900</v>
      </c>
      <c r="X77" s="1">
        <v>1900</v>
      </c>
      <c r="Y77" s="1">
        <v>1900</v>
      </c>
      <c r="Z77" s="58">
        <f>SUM(T77:Y77)</f>
        <v>11400</v>
      </c>
      <c r="AA77" s="57">
        <v>2030</v>
      </c>
      <c r="AB77" s="101"/>
    </row>
    <row r="78" spans="1:33" ht="46.1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0" t="s">
        <v>87</v>
      </c>
      <c r="S78" s="121" t="s">
        <v>37</v>
      </c>
      <c r="T78" s="2">
        <v>15</v>
      </c>
      <c r="U78" s="2">
        <v>15</v>
      </c>
      <c r="V78" s="2">
        <v>15</v>
      </c>
      <c r="W78" s="2">
        <v>20</v>
      </c>
      <c r="X78" s="2">
        <v>20</v>
      </c>
      <c r="Y78" s="2">
        <v>20</v>
      </c>
      <c r="Z78" s="48">
        <f>SUM(T78:Y78)</f>
        <v>105</v>
      </c>
      <c r="AA78" s="40">
        <v>2030</v>
      </c>
      <c r="AB78" s="33"/>
    </row>
    <row r="79" spans="1:33" ht="32.2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0" t="s">
        <v>88</v>
      </c>
      <c r="S79" s="121" t="s">
        <v>37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44">
        <v>4</v>
      </c>
      <c r="AA79" s="40">
        <v>2030</v>
      </c>
      <c r="AB79" s="33"/>
    </row>
    <row r="80" spans="1:33" ht="47.2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60" t="s">
        <v>125</v>
      </c>
      <c r="S80" s="121" t="s">
        <v>37</v>
      </c>
      <c r="T80" s="43">
        <v>6</v>
      </c>
      <c r="U80" s="43">
        <v>6</v>
      </c>
      <c r="V80" s="43">
        <v>6</v>
      </c>
      <c r="W80" s="43">
        <v>6</v>
      </c>
      <c r="X80" s="43">
        <v>6</v>
      </c>
      <c r="Y80" s="43">
        <v>6</v>
      </c>
      <c r="Z80" s="48">
        <f>SUM(T80:Y80)</f>
        <v>36</v>
      </c>
      <c r="AA80" s="40">
        <v>2030</v>
      </c>
      <c r="AB80" s="104"/>
      <c r="AC80" s="86"/>
    </row>
    <row r="81" spans="1:29" ht="31.5" x14ac:dyDescent="0.25">
      <c r="A81" s="53" t="s">
        <v>17</v>
      </c>
      <c r="B81" s="53" t="s">
        <v>17</v>
      </c>
      <c r="C81" s="53" t="s">
        <v>23</v>
      </c>
      <c r="D81" s="53" t="s">
        <v>17</v>
      </c>
      <c r="E81" s="53" t="s">
        <v>20</v>
      </c>
      <c r="F81" s="53" t="s">
        <v>17</v>
      </c>
      <c r="G81" s="53" t="s">
        <v>21</v>
      </c>
      <c r="H81" s="53" t="s">
        <v>18</v>
      </c>
      <c r="I81" s="53" t="s">
        <v>23</v>
      </c>
      <c r="J81" s="53" t="s">
        <v>17</v>
      </c>
      <c r="K81" s="53" t="s">
        <v>17</v>
      </c>
      <c r="L81" s="53" t="s">
        <v>18</v>
      </c>
      <c r="M81" s="53" t="s">
        <v>39</v>
      </c>
      <c r="N81" s="53" t="s">
        <v>39</v>
      </c>
      <c r="O81" s="53" t="s">
        <v>39</v>
      </c>
      <c r="P81" s="53" t="s">
        <v>39</v>
      </c>
      <c r="Q81" s="53" t="s">
        <v>39</v>
      </c>
      <c r="R81" s="68" t="s">
        <v>89</v>
      </c>
      <c r="S81" s="54" t="s">
        <v>0</v>
      </c>
      <c r="T81" s="1">
        <v>1500</v>
      </c>
      <c r="U81" s="1">
        <v>1500</v>
      </c>
      <c r="V81" s="1">
        <v>1500</v>
      </c>
      <c r="W81" s="1">
        <v>1500</v>
      </c>
      <c r="X81" s="1">
        <v>1500</v>
      </c>
      <c r="Y81" s="1">
        <v>1500</v>
      </c>
      <c r="Z81" s="58">
        <f>SUM(T81:Y81)</f>
        <v>9000</v>
      </c>
      <c r="AA81" s="57">
        <v>2030</v>
      </c>
      <c r="AB81" s="100"/>
      <c r="AC81" s="92"/>
    </row>
    <row r="82" spans="1:29" ht="48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60" t="s">
        <v>118</v>
      </c>
      <c r="S82" s="121" t="s">
        <v>37</v>
      </c>
      <c r="T82" s="43">
        <v>4</v>
      </c>
      <c r="U82" s="43">
        <v>4</v>
      </c>
      <c r="V82" s="43">
        <v>4</v>
      </c>
      <c r="W82" s="43">
        <v>16</v>
      </c>
      <c r="X82" s="43">
        <v>16</v>
      </c>
      <c r="Y82" s="43">
        <v>16</v>
      </c>
      <c r="Z82" s="48">
        <f>SUM(T82:Y82)</f>
        <v>60</v>
      </c>
      <c r="AA82" s="40">
        <v>2030</v>
      </c>
      <c r="AB82" s="33"/>
    </row>
    <row r="83" spans="1:29" s="8" customFormat="1" ht="31.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0" t="s">
        <v>119</v>
      </c>
      <c r="S83" s="121" t="s">
        <v>37</v>
      </c>
      <c r="T83" s="43">
        <v>7</v>
      </c>
      <c r="U83" s="43">
        <v>7</v>
      </c>
      <c r="V83" s="43">
        <v>7</v>
      </c>
      <c r="W83" s="43">
        <v>6</v>
      </c>
      <c r="X83" s="43">
        <v>6</v>
      </c>
      <c r="Y83" s="43">
        <v>6</v>
      </c>
      <c r="Z83" s="48">
        <v>6</v>
      </c>
      <c r="AA83" s="40">
        <v>2030</v>
      </c>
      <c r="AB83" s="104"/>
      <c r="AC83" s="86"/>
    </row>
    <row r="84" spans="1:29" ht="47.2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0" t="s">
        <v>126</v>
      </c>
      <c r="S84" s="121" t="s">
        <v>37</v>
      </c>
      <c r="T84" s="43">
        <v>13</v>
      </c>
      <c r="U84" s="43">
        <v>13</v>
      </c>
      <c r="V84" s="43">
        <v>13</v>
      </c>
      <c r="W84" s="43">
        <v>13</v>
      </c>
      <c r="X84" s="43">
        <v>13</v>
      </c>
      <c r="Y84" s="43">
        <v>13</v>
      </c>
      <c r="Z84" s="48">
        <f>SUM(T84:Y84)</f>
        <v>78</v>
      </c>
      <c r="AA84" s="40">
        <v>2030</v>
      </c>
      <c r="AB84" s="104"/>
      <c r="AC84" s="86"/>
    </row>
    <row r="85" spans="1:29" ht="31.5" x14ac:dyDescent="0.25">
      <c r="A85" s="53" t="s">
        <v>17</v>
      </c>
      <c r="B85" s="53" t="s">
        <v>17</v>
      </c>
      <c r="C85" s="53" t="s">
        <v>20</v>
      </c>
      <c r="D85" s="53" t="s">
        <v>17</v>
      </c>
      <c r="E85" s="53" t="s">
        <v>20</v>
      </c>
      <c r="F85" s="53" t="s">
        <v>17</v>
      </c>
      <c r="G85" s="53" t="s">
        <v>21</v>
      </c>
      <c r="H85" s="53" t="s">
        <v>18</v>
      </c>
      <c r="I85" s="53" t="s">
        <v>23</v>
      </c>
      <c r="J85" s="53" t="s">
        <v>17</v>
      </c>
      <c r="K85" s="53" t="s">
        <v>17</v>
      </c>
      <c r="L85" s="53" t="s">
        <v>18</v>
      </c>
      <c r="M85" s="53" t="s">
        <v>39</v>
      </c>
      <c r="N85" s="53" t="s">
        <v>39</v>
      </c>
      <c r="O85" s="53" t="s">
        <v>39</v>
      </c>
      <c r="P85" s="53" t="s">
        <v>39</v>
      </c>
      <c r="Q85" s="53" t="s">
        <v>39</v>
      </c>
      <c r="R85" s="68" t="s">
        <v>89</v>
      </c>
      <c r="S85" s="54" t="s">
        <v>0</v>
      </c>
      <c r="T85" s="1">
        <v>1500</v>
      </c>
      <c r="U85" s="1">
        <v>1500</v>
      </c>
      <c r="V85" s="1">
        <v>1500</v>
      </c>
      <c r="W85" s="1">
        <v>1500</v>
      </c>
      <c r="X85" s="1">
        <v>1500</v>
      </c>
      <c r="Y85" s="1">
        <v>1500</v>
      </c>
      <c r="Z85" s="58">
        <f>SUM(T85:Y85)</f>
        <v>9000</v>
      </c>
      <c r="AA85" s="57">
        <v>2030</v>
      </c>
      <c r="AB85" s="100"/>
      <c r="AC85" s="86"/>
    </row>
    <row r="86" spans="1:29" ht="47.2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0" t="s">
        <v>120</v>
      </c>
      <c r="S86" s="121" t="s">
        <v>37</v>
      </c>
      <c r="T86" s="2">
        <v>21</v>
      </c>
      <c r="U86" s="2">
        <v>21</v>
      </c>
      <c r="V86" s="2">
        <v>21</v>
      </c>
      <c r="W86" s="2">
        <v>90</v>
      </c>
      <c r="X86" s="2">
        <v>90</v>
      </c>
      <c r="Y86" s="2">
        <v>90</v>
      </c>
      <c r="Z86" s="48">
        <f>SUM(T86:Y86)</f>
        <v>333</v>
      </c>
      <c r="AA86" s="40">
        <v>2030</v>
      </c>
      <c r="AB86" s="104"/>
      <c r="AC86" s="86"/>
    </row>
    <row r="87" spans="1:29" ht="31.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0" t="s">
        <v>121</v>
      </c>
      <c r="S87" s="121" t="s">
        <v>37</v>
      </c>
      <c r="T87" s="2">
        <v>4</v>
      </c>
      <c r="U87" s="2">
        <v>4</v>
      </c>
      <c r="V87" s="2">
        <v>4</v>
      </c>
      <c r="W87" s="2">
        <v>4</v>
      </c>
      <c r="X87" s="2">
        <v>4</v>
      </c>
      <c r="Y87" s="2">
        <v>4</v>
      </c>
      <c r="Z87" s="44">
        <v>4</v>
      </c>
      <c r="AA87" s="40">
        <v>2030</v>
      </c>
      <c r="AB87" s="106"/>
      <c r="AC87" s="86"/>
    </row>
    <row r="88" spans="1:29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0" t="s">
        <v>127</v>
      </c>
      <c r="S88" s="121" t="s">
        <v>37</v>
      </c>
      <c r="T88" s="43">
        <v>9</v>
      </c>
      <c r="U88" s="43">
        <v>9</v>
      </c>
      <c r="V88" s="43">
        <v>9</v>
      </c>
      <c r="W88" s="43">
        <v>9</v>
      </c>
      <c r="X88" s="43">
        <v>9</v>
      </c>
      <c r="Y88" s="43">
        <v>9</v>
      </c>
      <c r="Z88" s="48">
        <f>SUM(T88:Y88)</f>
        <v>54</v>
      </c>
      <c r="AA88" s="40">
        <v>2030</v>
      </c>
      <c r="AB88" s="104"/>
      <c r="AC88" s="86"/>
    </row>
    <row r="89" spans="1:29" ht="31.5" x14ac:dyDescent="0.25">
      <c r="A89" s="53" t="s">
        <v>17</v>
      </c>
      <c r="B89" s="53" t="s">
        <v>17</v>
      </c>
      <c r="C89" s="53" t="s">
        <v>24</v>
      </c>
      <c r="D89" s="53" t="s">
        <v>17</v>
      </c>
      <c r="E89" s="53" t="s">
        <v>20</v>
      </c>
      <c r="F89" s="53" t="s">
        <v>17</v>
      </c>
      <c r="G89" s="53" t="s">
        <v>21</v>
      </c>
      <c r="H89" s="53" t="s">
        <v>18</v>
      </c>
      <c r="I89" s="53" t="s">
        <v>23</v>
      </c>
      <c r="J89" s="53" t="s">
        <v>17</v>
      </c>
      <c r="K89" s="53" t="s">
        <v>17</v>
      </c>
      <c r="L89" s="53" t="s">
        <v>18</v>
      </c>
      <c r="M89" s="53" t="s">
        <v>39</v>
      </c>
      <c r="N89" s="53" t="s">
        <v>39</v>
      </c>
      <c r="O89" s="53" t="s">
        <v>39</v>
      </c>
      <c r="P89" s="53" t="s">
        <v>39</v>
      </c>
      <c r="Q89" s="53" t="s">
        <v>39</v>
      </c>
      <c r="R89" s="68" t="s">
        <v>86</v>
      </c>
      <c r="S89" s="54" t="s">
        <v>0</v>
      </c>
      <c r="T89" s="1">
        <v>940.4</v>
      </c>
      <c r="U89" s="1">
        <v>940.4</v>
      </c>
      <c r="V89" s="1">
        <v>940.4</v>
      </c>
      <c r="W89" s="1">
        <v>940.4</v>
      </c>
      <c r="X89" s="1">
        <v>940.4</v>
      </c>
      <c r="Y89" s="1">
        <v>940.4</v>
      </c>
      <c r="Z89" s="58">
        <f>SUM(T89:Y89)</f>
        <v>5642.4</v>
      </c>
      <c r="AA89" s="57">
        <v>2030</v>
      </c>
      <c r="AB89" s="101"/>
    </row>
    <row r="90" spans="1:29" ht="46.9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9" t="s">
        <v>122</v>
      </c>
      <c r="S90" s="121" t="s">
        <v>37</v>
      </c>
      <c r="T90" s="43">
        <v>3</v>
      </c>
      <c r="U90" s="43">
        <v>3</v>
      </c>
      <c r="V90" s="43">
        <v>3</v>
      </c>
      <c r="W90" s="43">
        <v>20</v>
      </c>
      <c r="X90" s="43">
        <v>20</v>
      </c>
      <c r="Y90" s="43">
        <v>20</v>
      </c>
      <c r="Z90" s="48">
        <f>SUM(T90:Y90)</f>
        <v>69</v>
      </c>
      <c r="AA90" s="40">
        <v>2030</v>
      </c>
      <c r="AB90" s="33"/>
    </row>
    <row r="91" spans="1:29" ht="31.5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9" t="s">
        <v>123</v>
      </c>
      <c r="S91" s="40" t="s">
        <v>37</v>
      </c>
      <c r="T91" s="43">
        <v>5</v>
      </c>
      <c r="U91" s="43">
        <v>5</v>
      </c>
      <c r="V91" s="43">
        <v>5</v>
      </c>
      <c r="W91" s="43">
        <v>5</v>
      </c>
      <c r="X91" s="43">
        <v>5</v>
      </c>
      <c r="Y91" s="43">
        <v>5</v>
      </c>
      <c r="Z91" s="48">
        <f>Y91</f>
        <v>5</v>
      </c>
      <c r="AA91" s="40">
        <v>2030</v>
      </c>
      <c r="AB91" s="104"/>
      <c r="AC91" s="86"/>
    </row>
    <row r="92" spans="1:29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0" t="s">
        <v>128</v>
      </c>
      <c r="S92" s="121" t="s">
        <v>37</v>
      </c>
      <c r="T92" s="43">
        <v>8</v>
      </c>
      <c r="U92" s="43">
        <v>8</v>
      </c>
      <c r="V92" s="43">
        <v>8</v>
      </c>
      <c r="W92" s="43">
        <v>8</v>
      </c>
      <c r="X92" s="43">
        <v>8</v>
      </c>
      <c r="Y92" s="43">
        <v>8</v>
      </c>
      <c r="Z92" s="48">
        <f t="shared" ref="Z92:Z97" si="29">SUM(T92:Y92)</f>
        <v>48</v>
      </c>
      <c r="AA92" s="40">
        <v>2030</v>
      </c>
      <c r="AB92" s="104"/>
      <c r="AC92" s="86"/>
    </row>
    <row r="93" spans="1:29" ht="31.5" hidden="1" x14ac:dyDescent="0.25">
      <c r="A93" s="53" t="s">
        <v>17</v>
      </c>
      <c r="B93" s="53" t="s">
        <v>18</v>
      </c>
      <c r="C93" s="53" t="s">
        <v>23</v>
      </c>
      <c r="D93" s="53" t="s">
        <v>17</v>
      </c>
      <c r="E93" s="53" t="s">
        <v>20</v>
      </c>
      <c r="F93" s="53" t="s">
        <v>17</v>
      </c>
      <c r="G93" s="53" t="s">
        <v>21</v>
      </c>
      <c r="H93" s="53" t="s">
        <v>18</v>
      </c>
      <c r="I93" s="53" t="s">
        <v>23</v>
      </c>
      <c r="J93" s="53" t="s">
        <v>17</v>
      </c>
      <c r="K93" s="53" t="s">
        <v>17</v>
      </c>
      <c r="L93" s="53" t="s">
        <v>18</v>
      </c>
      <c r="M93" s="53" t="s">
        <v>39</v>
      </c>
      <c r="N93" s="53" t="s">
        <v>39</v>
      </c>
      <c r="O93" s="53" t="s">
        <v>39</v>
      </c>
      <c r="P93" s="53" t="s">
        <v>39</v>
      </c>
      <c r="Q93" s="53" t="s">
        <v>39</v>
      </c>
      <c r="R93" s="68" t="s">
        <v>86</v>
      </c>
      <c r="S93" s="54" t="s">
        <v>0</v>
      </c>
      <c r="T93" s="1"/>
      <c r="U93" s="1"/>
      <c r="V93" s="1"/>
      <c r="W93" s="1"/>
      <c r="X93" s="1"/>
      <c r="Y93" s="1"/>
      <c r="Z93" s="58">
        <f t="shared" si="29"/>
        <v>0</v>
      </c>
      <c r="AA93" s="57">
        <v>2022</v>
      </c>
      <c r="AB93" s="104"/>
      <c r="AC93" s="86"/>
    </row>
    <row r="94" spans="1:29" ht="48.6" hidden="1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0" t="s">
        <v>129</v>
      </c>
      <c r="S94" s="121" t="s">
        <v>37</v>
      </c>
      <c r="T94" s="43"/>
      <c r="U94" s="2"/>
      <c r="V94" s="2"/>
      <c r="W94" s="2"/>
      <c r="X94" s="2"/>
      <c r="Y94" s="2"/>
      <c r="Z94" s="44">
        <f t="shared" si="29"/>
        <v>0</v>
      </c>
      <c r="AA94" s="40">
        <v>2022</v>
      </c>
      <c r="AB94" s="104"/>
      <c r="AC94" s="86"/>
    </row>
    <row r="95" spans="1:29" x14ac:dyDescent="0.25">
      <c r="A95" s="53" t="s">
        <v>17</v>
      </c>
      <c r="B95" s="53" t="s">
        <v>18</v>
      </c>
      <c r="C95" s="53" t="s">
        <v>19</v>
      </c>
      <c r="D95" s="53" t="s">
        <v>17</v>
      </c>
      <c r="E95" s="53" t="s">
        <v>20</v>
      </c>
      <c r="F95" s="53" t="s">
        <v>17</v>
      </c>
      <c r="G95" s="53" t="s">
        <v>21</v>
      </c>
      <c r="H95" s="53" t="s">
        <v>18</v>
      </c>
      <c r="I95" s="53" t="s">
        <v>23</v>
      </c>
      <c r="J95" s="53" t="s">
        <v>17</v>
      </c>
      <c r="K95" s="53" t="s">
        <v>17</v>
      </c>
      <c r="L95" s="53" t="s">
        <v>18</v>
      </c>
      <c r="M95" s="53" t="s">
        <v>17</v>
      </c>
      <c r="N95" s="53" t="s">
        <v>17</v>
      </c>
      <c r="O95" s="53" t="s">
        <v>17</v>
      </c>
      <c r="P95" s="53" t="s">
        <v>17</v>
      </c>
      <c r="Q95" s="53" t="s">
        <v>17</v>
      </c>
      <c r="R95" s="134" t="s">
        <v>90</v>
      </c>
      <c r="S95" s="129" t="s">
        <v>0</v>
      </c>
      <c r="T95" s="58">
        <f>SUM(T96:T97)</f>
        <v>265775.90000000002</v>
      </c>
      <c r="U95" s="58">
        <f t="shared" ref="U95:Y95" si="30">SUM(U96:U97)</f>
        <v>299180.2</v>
      </c>
      <c r="V95" s="58">
        <f t="shared" si="30"/>
        <v>315104.7</v>
      </c>
      <c r="W95" s="58">
        <f t="shared" si="30"/>
        <v>130528.59999999999</v>
      </c>
      <c r="X95" s="58">
        <f>SUM(X96:X97)</f>
        <v>130528.59999999999</v>
      </c>
      <c r="Y95" s="58">
        <f t="shared" si="30"/>
        <v>130528.59999999999</v>
      </c>
      <c r="Z95" s="58">
        <f t="shared" si="29"/>
        <v>1271646.6000000001</v>
      </c>
      <c r="AA95" s="57">
        <v>2030</v>
      </c>
      <c r="AB95" s="100"/>
      <c r="AC95" s="86"/>
    </row>
    <row r="96" spans="1:29" x14ac:dyDescent="0.25">
      <c r="A96" s="53" t="s">
        <v>17</v>
      </c>
      <c r="B96" s="53" t="s">
        <v>18</v>
      </c>
      <c r="C96" s="53" t="s">
        <v>19</v>
      </c>
      <c r="D96" s="53" t="s">
        <v>17</v>
      </c>
      <c r="E96" s="53" t="s">
        <v>20</v>
      </c>
      <c r="F96" s="53" t="s">
        <v>17</v>
      </c>
      <c r="G96" s="53" t="s">
        <v>21</v>
      </c>
      <c r="H96" s="53" t="s">
        <v>18</v>
      </c>
      <c r="I96" s="53" t="s">
        <v>23</v>
      </c>
      <c r="J96" s="53" t="s">
        <v>17</v>
      </c>
      <c r="K96" s="53" t="s">
        <v>17</v>
      </c>
      <c r="L96" s="53" t="s">
        <v>18</v>
      </c>
      <c r="M96" s="53" t="s">
        <v>17</v>
      </c>
      <c r="N96" s="53" t="s">
        <v>18</v>
      </c>
      <c r="O96" s="53" t="s">
        <v>17</v>
      </c>
      <c r="P96" s="53" t="s">
        <v>17</v>
      </c>
      <c r="Q96" s="53" t="s">
        <v>17</v>
      </c>
      <c r="R96" s="135"/>
      <c r="S96" s="130"/>
      <c r="T96" s="1">
        <v>12856.9</v>
      </c>
      <c r="U96" s="1">
        <v>12856.9</v>
      </c>
      <c r="V96" s="1">
        <v>12856.9</v>
      </c>
      <c r="W96" s="1">
        <v>11795.4</v>
      </c>
      <c r="X96" s="1">
        <v>11795.4</v>
      </c>
      <c r="Y96" s="1">
        <v>11795.4</v>
      </c>
      <c r="Z96" s="58">
        <f t="shared" si="29"/>
        <v>73956.899999999994</v>
      </c>
      <c r="AA96" s="57">
        <v>2030</v>
      </c>
      <c r="AB96" s="100"/>
      <c r="AC96" s="86"/>
    </row>
    <row r="97" spans="1:30" x14ac:dyDescent="0.25">
      <c r="A97" s="53" t="s">
        <v>17</v>
      </c>
      <c r="B97" s="53" t="s">
        <v>18</v>
      </c>
      <c r="C97" s="53" t="s">
        <v>19</v>
      </c>
      <c r="D97" s="53" t="s">
        <v>17</v>
      </c>
      <c r="E97" s="53" t="s">
        <v>20</v>
      </c>
      <c r="F97" s="53" t="s">
        <v>17</v>
      </c>
      <c r="G97" s="53" t="s">
        <v>21</v>
      </c>
      <c r="H97" s="53" t="s">
        <v>18</v>
      </c>
      <c r="I97" s="53" t="s">
        <v>23</v>
      </c>
      <c r="J97" s="53" t="s">
        <v>17</v>
      </c>
      <c r="K97" s="53" t="s">
        <v>17</v>
      </c>
      <c r="L97" s="53" t="s">
        <v>18</v>
      </c>
      <c r="M97" s="53" t="s">
        <v>39</v>
      </c>
      <c r="N97" s="53" t="s">
        <v>39</v>
      </c>
      <c r="O97" s="53" t="s">
        <v>39</v>
      </c>
      <c r="P97" s="53" t="s">
        <v>39</v>
      </c>
      <c r="Q97" s="53" t="s">
        <v>39</v>
      </c>
      <c r="R97" s="136"/>
      <c r="S97" s="131"/>
      <c r="T97" s="1">
        <v>252919</v>
      </c>
      <c r="U97" s="1">
        <v>286323.3</v>
      </c>
      <c r="V97" s="1">
        <v>302247.8</v>
      </c>
      <c r="W97" s="1">
        <v>118733.2</v>
      </c>
      <c r="X97" s="1">
        <v>118733.2</v>
      </c>
      <c r="Y97" s="1">
        <v>118733.2</v>
      </c>
      <c r="Z97" s="58">
        <f t="shared" si="29"/>
        <v>1197689.7</v>
      </c>
      <c r="AA97" s="57">
        <v>2030</v>
      </c>
      <c r="AB97" s="100"/>
      <c r="AC97" s="86"/>
    </row>
    <row r="98" spans="1:30" ht="31.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60" t="s">
        <v>91</v>
      </c>
      <c r="S98" s="121" t="s">
        <v>37</v>
      </c>
      <c r="T98" s="2">
        <v>23492</v>
      </c>
      <c r="U98" s="2">
        <v>23492</v>
      </c>
      <c r="V98" s="2">
        <v>23492</v>
      </c>
      <c r="W98" s="2">
        <v>23492</v>
      </c>
      <c r="X98" s="2">
        <v>23492</v>
      </c>
      <c r="Y98" s="2">
        <v>23492</v>
      </c>
      <c r="Z98" s="48">
        <f>Y98</f>
        <v>23492</v>
      </c>
      <c r="AA98" s="40">
        <v>2030</v>
      </c>
      <c r="AB98" s="104"/>
      <c r="AC98" s="92"/>
      <c r="AD98" s="92"/>
    </row>
    <row r="99" spans="1:30" ht="31.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0" t="s">
        <v>92</v>
      </c>
      <c r="S99" s="121" t="s">
        <v>8</v>
      </c>
      <c r="T99" s="3">
        <v>95</v>
      </c>
      <c r="U99" s="3">
        <v>95</v>
      </c>
      <c r="V99" s="3">
        <v>95</v>
      </c>
      <c r="W99" s="3">
        <v>95</v>
      </c>
      <c r="X99" s="3">
        <v>95</v>
      </c>
      <c r="Y99" s="3">
        <v>95</v>
      </c>
      <c r="Z99" s="5">
        <v>95</v>
      </c>
      <c r="AA99" s="40">
        <v>2030</v>
      </c>
      <c r="AB99" s="33"/>
    </row>
    <row r="100" spans="1:30" ht="47.25" x14ac:dyDescent="0.25">
      <c r="A100" s="53"/>
      <c r="B100" s="53"/>
      <c r="C100" s="53"/>
      <c r="D100" s="53" t="s">
        <v>17</v>
      </c>
      <c r="E100" s="53" t="s">
        <v>20</v>
      </c>
      <c r="F100" s="53" t="s">
        <v>17</v>
      </c>
      <c r="G100" s="53" t="s">
        <v>21</v>
      </c>
      <c r="H100" s="53" t="s">
        <v>18</v>
      </c>
      <c r="I100" s="53" t="s">
        <v>23</v>
      </c>
      <c r="J100" s="53" t="s">
        <v>17</v>
      </c>
      <c r="K100" s="53" t="s">
        <v>17</v>
      </c>
      <c r="L100" s="53" t="s">
        <v>18</v>
      </c>
      <c r="M100" s="53" t="s">
        <v>39</v>
      </c>
      <c r="N100" s="53" t="s">
        <v>39</v>
      </c>
      <c r="O100" s="53" t="s">
        <v>39</v>
      </c>
      <c r="P100" s="53" t="s">
        <v>39</v>
      </c>
      <c r="Q100" s="53" t="s">
        <v>39</v>
      </c>
      <c r="R100" s="67" t="s">
        <v>183</v>
      </c>
      <c r="S100" s="57" t="s">
        <v>0</v>
      </c>
      <c r="T100" s="58">
        <f t="shared" ref="T100:X101" si="31">T104+T108+T112+T116</f>
        <v>44897.7</v>
      </c>
      <c r="U100" s="58">
        <f t="shared" si="31"/>
        <v>4897.7</v>
      </c>
      <c r="V100" s="58">
        <f t="shared" si="31"/>
        <v>4897.7</v>
      </c>
      <c r="W100" s="58">
        <f t="shared" si="31"/>
        <v>2897.7</v>
      </c>
      <c r="X100" s="58">
        <f t="shared" si="31"/>
        <v>2897.7</v>
      </c>
      <c r="Y100" s="58">
        <f t="shared" ref="Y100" si="32">Y104+Y108+Y112+Y116</f>
        <v>2897.7</v>
      </c>
      <c r="Z100" s="58">
        <f t="shared" ref="Z100:Z120" si="33">SUM(T100:Y100)</f>
        <v>63386.199999999983</v>
      </c>
      <c r="AA100" s="57">
        <v>2030</v>
      </c>
      <c r="AB100" s="101"/>
    </row>
    <row r="101" spans="1:30" ht="31.1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9" t="s">
        <v>93</v>
      </c>
      <c r="S101" s="40" t="s">
        <v>37</v>
      </c>
      <c r="T101" s="43">
        <f t="shared" si="31"/>
        <v>409</v>
      </c>
      <c r="U101" s="43">
        <f t="shared" si="31"/>
        <v>409</v>
      </c>
      <c r="V101" s="43">
        <f t="shared" si="31"/>
        <v>409</v>
      </c>
      <c r="W101" s="43">
        <f t="shared" si="31"/>
        <v>406</v>
      </c>
      <c r="X101" s="43">
        <f t="shared" si="31"/>
        <v>406</v>
      </c>
      <c r="Y101" s="43">
        <f t="shared" ref="Y101" si="34">Y105+Y109+Y113+Y117</f>
        <v>406</v>
      </c>
      <c r="Z101" s="48">
        <f>Y101</f>
        <v>406</v>
      </c>
      <c r="AA101" s="40">
        <v>2030</v>
      </c>
      <c r="AB101" s="104"/>
      <c r="AC101" s="86"/>
    </row>
    <row r="102" spans="1:30" ht="31.1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125" t="s">
        <v>239</v>
      </c>
      <c r="S102" s="40" t="s">
        <v>37</v>
      </c>
      <c r="T102" s="43">
        <f t="shared" ref="T102:Y103" si="35">T106+T110+T114+T118</f>
        <v>4</v>
      </c>
      <c r="U102" s="43">
        <f t="shared" si="35"/>
        <v>0</v>
      </c>
      <c r="V102" s="43">
        <f t="shared" si="35"/>
        <v>0</v>
      </c>
      <c r="W102" s="43">
        <f t="shared" si="35"/>
        <v>4</v>
      </c>
      <c r="X102" s="43">
        <f t="shared" si="35"/>
        <v>4</v>
      </c>
      <c r="Y102" s="43">
        <f t="shared" si="35"/>
        <v>4</v>
      </c>
      <c r="Z102" s="48">
        <f>SUM(T102:Y102)</f>
        <v>16</v>
      </c>
      <c r="AA102" s="40">
        <v>2030</v>
      </c>
      <c r="AB102" s="111"/>
      <c r="AC102" s="86"/>
    </row>
    <row r="103" spans="1:30" ht="31.1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125" t="s">
        <v>240</v>
      </c>
      <c r="S103" s="40" t="s">
        <v>37</v>
      </c>
      <c r="T103" s="43">
        <f t="shared" si="35"/>
        <v>0</v>
      </c>
      <c r="U103" s="43">
        <f t="shared" si="35"/>
        <v>0</v>
      </c>
      <c r="V103" s="43">
        <f t="shared" si="35"/>
        <v>0</v>
      </c>
      <c r="W103" s="43">
        <f t="shared" si="35"/>
        <v>40</v>
      </c>
      <c r="X103" s="43">
        <f t="shared" si="35"/>
        <v>40</v>
      </c>
      <c r="Y103" s="43">
        <f t="shared" si="35"/>
        <v>40</v>
      </c>
      <c r="Z103" s="48">
        <f t="shared" si="33"/>
        <v>120</v>
      </c>
      <c r="AA103" s="40">
        <v>2030</v>
      </c>
      <c r="AB103" s="111"/>
      <c r="AC103" s="86"/>
    </row>
    <row r="104" spans="1:30" ht="47.25" x14ac:dyDescent="0.25">
      <c r="A104" s="53" t="s">
        <v>17</v>
      </c>
      <c r="B104" s="53" t="s">
        <v>17</v>
      </c>
      <c r="C104" s="53" t="s">
        <v>21</v>
      </c>
      <c r="D104" s="53" t="s">
        <v>17</v>
      </c>
      <c r="E104" s="53" t="s">
        <v>20</v>
      </c>
      <c r="F104" s="53" t="s">
        <v>17</v>
      </c>
      <c r="G104" s="53" t="s">
        <v>21</v>
      </c>
      <c r="H104" s="53" t="s">
        <v>18</v>
      </c>
      <c r="I104" s="53" t="s">
        <v>23</v>
      </c>
      <c r="J104" s="53" t="s">
        <v>17</v>
      </c>
      <c r="K104" s="53" t="s">
        <v>17</v>
      </c>
      <c r="L104" s="53" t="s">
        <v>18</v>
      </c>
      <c r="M104" s="53" t="s">
        <v>39</v>
      </c>
      <c r="N104" s="53" t="s">
        <v>39</v>
      </c>
      <c r="O104" s="53" t="s">
        <v>39</v>
      </c>
      <c r="P104" s="53" t="s">
        <v>39</v>
      </c>
      <c r="Q104" s="53" t="s">
        <v>39</v>
      </c>
      <c r="R104" s="68" t="s">
        <v>171</v>
      </c>
      <c r="S104" s="54" t="s">
        <v>0</v>
      </c>
      <c r="T104" s="1">
        <f>1592+10000</f>
        <v>11592</v>
      </c>
      <c r="U104" s="1">
        <v>1592</v>
      </c>
      <c r="V104" s="1">
        <v>1592</v>
      </c>
      <c r="W104" s="1">
        <v>1092</v>
      </c>
      <c r="X104" s="1">
        <v>1092</v>
      </c>
      <c r="Y104" s="1">
        <v>1092</v>
      </c>
      <c r="Z104" s="58">
        <f t="shared" si="33"/>
        <v>18052</v>
      </c>
      <c r="AA104" s="57">
        <v>2030</v>
      </c>
      <c r="AB104" s="101"/>
    </row>
    <row r="105" spans="1:30" ht="47.25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71" t="s">
        <v>172</v>
      </c>
      <c r="S105" s="121" t="s">
        <v>37</v>
      </c>
      <c r="T105" s="43">
        <v>160</v>
      </c>
      <c r="U105" s="43">
        <v>160</v>
      </c>
      <c r="V105" s="43">
        <v>160</v>
      </c>
      <c r="W105" s="43">
        <v>157</v>
      </c>
      <c r="X105" s="43">
        <v>157</v>
      </c>
      <c r="Y105" s="43">
        <v>157</v>
      </c>
      <c r="Z105" s="48">
        <f>Y105</f>
        <v>157</v>
      </c>
      <c r="AA105" s="40">
        <v>2030</v>
      </c>
      <c r="AB105" s="106"/>
      <c r="AC105" s="92"/>
    </row>
    <row r="106" spans="1:30" ht="47.2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125" t="s">
        <v>241</v>
      </c>
      <c r="S106" s="40" t="s">
        <v>37</v>
      </c>
      <c r="T106" s="43">
        <v>1</v>
      </c>
      <c r="U106" s="43">
        <v>0</v>
      </c>
      <c r="V106" s="43">
        <v>0</v>
      </c>
      <c r="W106" s="43">
        <v>1</v>
      </c>
      <c r="X106" s="43">
        <v>1</v>
      </c>
      <c r="Y106" s="43">
        <v>1</v>
      </c>
      <c r="Z106" s="48">
        <f t="shared" ref="Z106:Z107" si="36">SUM(T106:Y106)</f>
        <v>4</v>
      </c>
      <c r="AA106" s="40">
        <v>2030</v>
      </c>
      <c r="AB106" s="106"/>
      <c r="AC106" s="92"/>
    </row>
    <row r="107" spans="1:30" ht="31.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125" t="s">
        <v>242</v>
      </c>
      <c r="S107" s="40" t="s">
        <v>37</v>
      </c>
      <c r="T107" s="43">
        <v>0</v>
      </c>
      <c r="U107" s="43">
        <v>0</v>
      </c>
      <c r="V107" s="43">
        <v>0</v>
      </c>
      <c r="W107" s="43">
        <v>15</v>
      </c>
      <c r="X107" s="43">
        <v>15</v>
      </c>
      <c r="Y107" s="43">
        <v>15</v>
      </c>
      <c r="Z107" s="48">
        <f t="shared" si="36"/>
        <v>45</v>
      </c>
      <c r="AA107" s="40">
        <v>2030</v>
      </c>
      <c r="AB107" s="106"/>
      <c r="AC107" s="92"/>
    </row>
    <row r="108" spans="1:30" ht="47.25" x14ac:dyDescent="0.25">
      <c r="A108" s="53" t="s">
        <v>17</v>
      </c>
      <c r="B108" s="53" t="s">
        <v>17</v>
      </c>
      <c r="C108" s="53" t="s">
        <v>23</v>
      </c>
      <c r="D108" s="53" t="s">
        <v>17</v>
      </c>
      <c r="E108" s="53" t="s">
        <v>20</v>
      </c>
      <c r="F108" s="53" t="s">
        <v>17</v>
      </c>
      <c r="G108" s="53" t="s">
        <v>21</v>
      </c>
      <c r="H108" s="53" t="s">
        <v>18</v>
      </c>
      <c r="I108" s="53" t="s">
        <v>23</v>
      </c>
      <c r="J108" s="53" t="s">
        <v>17</v>
      </c>
      <c r="K108" s="53" t="s">
        <v>17</v>
      </c>
      <c r="L108" s="53" t="s">
        <v>18</v>
      </c>
      <c r="M108" s="53" t="s">
        <v>39</v>
      </c>
      <c r="N108" s="53" t="s">
        <v>39</v>
      </c>
      <c r="O108" s="53" t="s">
        <v>39</v>
      </c>
      <c r="P108" s="53" t="s">
        <v>39</v>
      </c>
      <c r="Q108" s="53" t="s">
        <v>39</v>
      </c>
      <c r="R108" s="68" t="s">
        <v>171</v>
      </c>
      <c r="S108" s="54" t="s">
        <v>0</v>
      </c>
      <c r="T108" s="1">
        <f>1130.5+10000</f>
        <v>11130.5</v>
      </c>
      <c r="U108" s="1">
        <v>1130.5</v>
      </c>
      <c r="V108" s="1">
        <v>1130.5</v>
      </c>
      <c r="W108" s="1">
        <v>630.5</v>
      </c>
      <c r="X108" s="1">
        <v>630.5</v>
      </c>
      <c r="Y108" s="1">
        <v>630.5</v>
      </c>
      <c r="Z108" s="58">
        <f t="shared" si="33"/>
        <v>15283</v>
      </c>
      <c r="AA108" s="57">
        <v>2030</v>
      </c>
      <c r="AB108" s="103"/>
      <c r="AC108" s="86"/>
    </row>
    <row r="109" spans="1:30" ht="47.25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60" t="s">
        <v>173</v>
      </c>
      <c r="S109" s="121" t="s">
        <v>37</v>
      </c>
      <c r="T109" s="43">
        <v>35</v>
      </c>
      <c r="U109" s="43">
        <v>35</v>
      </c>
      <c r="V109" s="43">
        <v>35</v>
      </c>
      <c r="W109" s="43">
        <v>35</v>
      </c>
      <c r="X109" s="43">
        <v>35</v>
      </c>
      <c r="Y109" s="43">
        <v>35</v>
      </c>
      <c r="Z109" s="48">
        <f>Y109</f>
        <v>35</v>
      </c>
      <c r="AA109" s="40">
        <v>2030</v>
      </c>
      <c r="AB109" s="104"/>
      <c r="AC109" s="86"/>
    </row>
    <row r="110" spans="1:30" ht="47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125" t="s">
        <v>243</v>
      </c>
      <c r="S110" s="40" t="s">
        <v>37</v>
      </c>
      <c r="T110" s="43">
        <v>1</v>
      </c>
      <c r="U110" s="43">
        <v>0</v>
      </c>
      <c r="V110" s="43">
        <v>0</v>
      </c>
      <c r="W110" s="43">
        <v>1</v>
      </c>
      <c r="X110" s="43">
        <v>1</v>
      </c>
      <c r="Y110" s="43">
        <v>1</v>
      </c>
      <c r="Z110" s="48">
        <f t="shared" ref="Z110:Z111" si="37">SUM(T110:Y110)</f>
        <v>4</v>
      </c>
      <c r="AA110" s="40">
        <v>2030</v>
      </c>
      <c r="AB110" s="111"/>
      <c r="AC110" s="86"/>
    </row>
    <row r="111" spans="1:30" ht="47.25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125" t="s">
        <v>244</v>
      </c>
      <c r="S111" s="40" t="s">
        <v>37</v>
      </c>
      <c r="T111" s="43">
        <v>0</v>
      </c>
      <c r="U111" s="43">
        <v>0</v>
      </c>
      <c r="V111" s="43">
        <v>0</v>
      </c>
      <c r="W111" s="43">
        <v>5</v>
      </c>
      <c r="X111" s="43">
        <v>5</v>
      </c>
      <c r="Y111" s="43">
        <v>5</v>
      </c>
      <c r="Z111" s="48">
        <f t="shared" si="37"/>
        <v>15</v>
      </c>
      <c r="AA111" s="40">
        <v>2030</v>
      </c>
      <c r="AB111" s="111"/>
      <c r="AC111" s="86"/>
    </row>
    <row r="112" spans="1:30" ht="47.25" x14ac:dyDescent="0.25">
      <c r="A112" s="53" t="s">
        <v>17</v>
      </c>
      <c r="B112" s="53" t="s">
        <v>17</v>
      </c>
      <c r="C112" s="53" t="s">
        <v>20</v>
      </c>
      <c r="D112" s="53" t="s">
        <v>17</v>
      </c>
      <c r="E112" s="53" t="s">
        <v>20</v>
      </c>
      <c r="F112" s="53" t="s">
        <v>17</v>
      </c>
      <c r="G112" s="53" t="s">
        <v>21</v>
      </c>
      <c r="H112" s="53" t="s">
        <v>18</v>
      </c>
      <c r="I112" s="53" t="s">
        <v>23</v>
      </c>
      <c r="J112" s="53" t="s">
        <v>17</v>
      </c>
      <c r="K112" s="53" t="s">
        <v>17</v>
      </c>
      <c r="L112" s="53" t="s">
        <v>18</v>
      </c>
      <c r="M112" s="53" t="s">
        <v>39</v>
      </c>
      <c r="N112" s="53" t="s">
        <v>39</v>
      </c>
      <c r="O112" s="53" t="s">
        <v>39</v>
      </c>
      <c r="P112" s="53" t="s">
        <v>39</v>
      </c>
      <c r="Q112" s="53" t="s">
        <v>39</v>
      </c>
      <c r="R112" s="68" t="s">
        <v>171</v>
      </c>
      <c r="S112" s="54" t="s">
        <v>0</v>
      </c>
      <c r="T112" s="1">
        <f>975.2+10000</f>
        <v>10975.2</v>
      </c>
      <c r="U112" s="1">
        <v>975.2</v>
      </c>
      <c r="V112" s="1">
        <v>975.2</v>
      </c>
      <c r="W112" s="1">
        <v>475.2</v>
      </c>
      <c r="X112" s="1">
        <v>475.2</v>
      </c>
      <c r="Y112" s="1">
        <v>475.2</v>
      </c>
      <c r="Z112" s="58">
        <f t="shared" si="33"/>
        <v>14351.200000000004</v>
      </c>
      <c r="AA112" s="57">
        <v>2030</v>
      </c>
      <c r="AB112" s="101"/>
    </row>
    <row r="113" spans="1:31" ht="47.2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9" t="s">
        <v>174</v>
      </c>
      <c r="S113" s="40" t="s">
        <v>37</v>
      </c>
      <c r="T113" s="43">
        <v>134</v>
      </c>
      <c r="U113" s="43">
        <v>134</v>
      </c>
      <c r="V113" s="43">
        <v>134</v>
      </c>
      <c r="W113" s="43">
        <v>134</v>
      </c>
      <c r="X113" s="43">
        <v>134</v>
      </c>
      <c r="Y113" s="43">
        <v>134</v>
      </c>
      <c r="Z113" s="48">
        <f>Y113</f>
        <v>134</v>
      </c>
      <c r="AA113" s="40">
        <v>2030</v>
      </c>
      <c r="AB113" s="104"/>
      <c r="AC113" s="86"/>
    </row>
    <row r="114" spans="1:31" ht="47.25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125" t="s">
        <v>245</v>
      </c>
      <c r="S114" s="40" t="s">
        <v>37</v>
      </c>
      <c r="T114" s="43">
        <v>1</v>
      </c>
      <c r="U114" s="43">
        <v>0</v>
      </c>
      <c r="V114" s="43">
        <v>0</v>
      </c>
      <c r="W114" s="43">
        <v>1</v>
      </c>
      <c r="X114" s="43">
        <v>1</v>
      </c>
      <c r="Y114" s="43">
        <v>1</v>
      </c>
      <c r="Z114" s="48">
        <f t="shared" ref="Z114:Z115" si="38">SUM(T114:Y114)</f>
        <v>4</v>
      </c>
      <c r="AA114" s="40">
        <v>2030</v>
      </c>
      <c r="AB114" s="111"/>
      <c r="AC114" s="86"/>
    </row>
    <row r="115" spans="1:31" ht="31.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125" t="s">
        <v>246</v>
      </c>
      <c r="S115" s="40" t="s">
        <v>37</v>
      </c>
      <c r="T115" s="43">
        <v>0</v>
      </c>
      <c r="U115" s="43">
        <v>0</v>
      </c>
      <c r="V115" s="43">
        <v>0</v>
      </c>
      <c r="W115" s="43">
        <v>10</v>
      </c>
      <c r="X115" s="43">
        <v>10</v>
      </c>
      <c r="Y115" s="43">
        <v>10</v>
      </c>
      <c r="Z115" s="48">
        <f t="shared" si="38"/>
        <v>30</v>
      </c>
      <c r="AA115" s="40">
        <v>2030</v>
      </c>
      <c r="AB115" s="111"/>
      <c r="AC115" s="86"/>
    </row>
    <row r="116" spans="1:31" ht="47.25" x14ac:dyDescent="0.25">
      <c r="A116" s="53" t="s">
        <v>17</v>
      </c>
      <c r="B116" s="53" t="s">
        <v>17</v>
      </c>
      <c r="C116" s="53" t="s">
        <v>24</v>
      </c>
      <c r="D116" s="53" t="s">
        <v>17</v>
      </c>
      <c r="E116" s="53" t="s">
        <v>20</v>
      </c>
      <c r="F116" s="53" t="s">
        <v>17</v>
      </c>
      <c r="G116" s="53" t="s">
        <v>21</v>
      </c>
      <c r="H116" s="53" t="s">
        <v>18</v>
      </c>
      <c r="I116" s="53" t="s">
        <v>23</v>
      </c>
      <c r="J116" s="53" t="s">
        <v>17</v>
      </c>
      <c r="K116" s="53" t="s">
        <v>17</v>
      </c>
      <c r="L116" s="53" t="s">
        <v>18</v>
      </c>
      <c r="M116" s="53" t="s">
        <v>39</v>
      </c>
      <c r="N116" s="53" t="s">
        <v>39</v>
      </c>
      <c r="O116" s="53" t="s">
        <v>39</v>
      </c>
      <c r="P116" s="53" t="s">
        <v>39</v>
      </c>
      <c r="Q116" s="53" t="s">
        <v>39</v>
      </c>
      <c r="R116" s="68" t="s">
        <v>171</v>
      </c>
      <c r="S116" s="54" t="s">
        <v>0</v>
      </c>
      <c r="T116" s="1">
        <f>1200+10000</f>
        <v>11200</v>
      </c>
      <c r="U116" s="1">
        <v>1200</v>
      </c>
      <c r="V116" s="1">
        <v>1200</v>
      </c>
      <c r="W116" s="1">
        <v>700</v>
      </c>
      <c r="X116" s="1">
        <v>700</v>
      </c>
      <c r="Y116" s="1">
        <v>700</v>
      </c>
      <c r="Z116" s="58">
        <f t="shared" si="33"/>
        <v>15700</v>
      </c>
      <c r="AA116" s="57">
        <v>2030</v>
      </c>
      <c r="AB116" s="33"/>
    </row>
    <row r="117" spans="1:31" ht="47.25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9" t="s">
        <v>175</v>
      </c>
      <c r="S117" s="40" t="s">
        <v>37</v>
      </c>
      <c r="T117" s="43">
        <v>80</v>
      </c>
      <c r="U117" s="43">
        <v>80</v>
      </c>
      <c r="V117" s="43">
        <v>80</v>
      </c>
      <c r="W117" s="43">
        <v>80</v>
      </c>
      <c r="X117" s="43">
        <v>80</v>
      </c>
      <c r="Y117" s="43">
        <v>80</v>
      </c>
      <c r="Z117" s="48">
        <f>Y117</f>
        <v>80</v>
      </c>
      <c r="AA117" s="40">
        <v>2030</v>
      </c>
      <c r="AB117" s="33"/>
    </row>
    <row r="118" spans="1:31" ht="47.25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125" t="s">
        <v>247</v>
      </c>
      <c r="S118" s="40" t="s">
        <v>37</v>
      </c>
      <c r="T118" s="43">
        <v>1</v>
      </c>
      <c r="U118" s="43">
        <v>0</v>
      </c>
      <c r="V118" s="43">
        <v>0</v>
      </c>
      <c r="W118" s="43">
        <v>1</v>
      </c>
      <c r="X118" s="43">
        <v>1</v>
      </c>
      <c r="Y118" s="43">
        <v>1</v>
      </c>
      <c r="Z118" s="48">
        <f t="shared" si="33"/>
        <v>4</v>
      </c>
      <c r="AA118" s="40">
        <v>2030</v>
      </c>
      <c r="AB118" s="33"/>
    </row>
    <row r="119" spans="1:31" ht="32.2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126" t="s">
        <v>248</v>
      </c>
      <c r="S119" s="40" t="s">
        <v>37</v>
      </c>
      <c r="T119" s="43">
        <v>0</v>
      </c>
      <c r="U119" s="43">
        <v>0</v>
      </c>
      <c r="V119" s="43">
        <v>0</v>
      </c>
      <c r="W119" s="43">
        <v>10</v>
      </c>
      <c r="X119" s="43">
        <v>10</v>
      </c>
      <c r="Y119" s="43">
        <v>10</v>
      </c>
      <c r="Z119" s="48">
        <f t="shared" si="33"/>
        <v>30</v>
      </c>
      <c r="AA119" s="40">
        <v>2030</v>
      </c>
      <c r="AB119" s="33"/>
    </row>
    <row r="120" spans="1:31" ht="31.5" x14ac:dyDescent="0.25">
      <c r="A120" s="53" t="s">
        <v>17</v>
      </c>
      <c r="B120" s="53" t="s">
        <v>18</v>
      </c>
      <c r="C120" s="53" t="s">
        <v>19</v>
      </c>
      <c r="D120" s="53" t="s">
        <v>17</v>
      </c>
      <c r="E120" s="53" t="s">
        <v>20</v>
      </c>
      <c r="F120" s="53" t="s">
        <v>17</v>
      </c>
      <c r="G120" s="53" t="s">
        <v>21</v>
      </c>
      <c r="H120" s="53" t="s">
        <v>18</v>
      </c>
      <c r="I120" s="53" t="s">
        <v>23</v>
      </c>
      <c r="J120" s="53" t="s">
        <v>17</v>
      </c>
      <c r="K120" s="53" t="s">
        <v>17</v>
      </c>
      <c r="L120" s="53" t="s">
        <v>18</v>
      </c>
      <c r="M120" s="53" t="s">
        <v>39</v>
      </c>
      <c r="N120" s="53" t="s">
        <v>39</v>
      </c>
      <c r="O120" s="53" t="s">
        <v>39</v>
      </c>
      <c r="P120" s="53" t="s">
        <v>39</v>
      </c>
      <c r="Q120" s="53" t="s">
        <v>39</v>
      </c>
      <c r="R120" s="114" t="s">
        <v>94</v>
      </c>
      <c r="S120" s="81" t="s">
        <v>0</v>
      </c>
      <c r="T120" s="58">
        <v>7697.2</v>
      </c>
      <c r="U120" s="58">
        <v>5200</v>
      </c>
      <c r="V120" s="58">
        <v>5200</v>
      </c>
      <c r="W120" s="58">
        <v>5200</v>
      </c>
      <c r="X120" s="58">
        <v>5200</v>
      </c>
      <c r="Y120" s="58">
        <v>5200</v>
      </c>
      <c r="Z120" s="58">
        <f t="shared" si="33"/>
        <v>33697.199999999997</v>
      </c>
      <c r="AA120" s="57">
        <v>2030</v>
      </c>
      <c r="AB120" s="104"/>
      <c r="AC120" s="92"/>
      <c r="AD120" s="92"/>
      <c r="AE120" s="92"/>
    </row>
    <row r="121" spans="1:31" s="70" customFormat="1" ht="47.25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9" t="s">
        <v>95</v>
      </c>
      <c r="S121" s="40" t="s">
        <v>37</v>
      </c>
      <c r="T121" s="2">
        <v>4</v>
      </c>
      <c r="U121" s="2">
        <v>4</v>
      </c>
      <c r="V121" s="2">
        <v>4</v>
      </c>
      <c r="W121" s="2">
        <v>4</v>
      </c>
      <c r="X121" s="2">
        <v>4</v>
      </c>
      <c r="Y121" s="2">
        <v>4</v>
      </c>
      <c r="Z121" s="44">
        <v>4</v>
      </c>
      <c r="AA121" s="40">
        <v>2030</v>
      </c>
      <c r="AB121" s="33"/>
      <c r="AC121" s="86"/>
    </row>
    <row r="122" spans="1:31" s="70" customFormat="1" ht="31.5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9" t="s">
        <v>200</v>
      </c>
      <c r="S122" s="40" t="s">
        <v>37</v>
      </c>
      <c r="T122" s="2">
        <v>120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44">
        <v>120</v>
      </c>
      <c r="AA122" s="40">
        <v>2025</v>
      </c>
      <c r="AB122" s="33"/>
      <c r="AC122" s="86"/>
    </row>
    <row r="123" spans="1:31" s="70" customFormat="1" ht="31.5" x14ac:dyDescent="0.25">
      <c r="A123" s="53"/>
      <c r="B123" s="53"/>
      <c r="C123" s="53"/>
      <c r="D123" s="53" t="s">
        <v>17</v>
      </c>
      <c r="E123" s="53" t="s">
        <v>20</v>
      </c>
      <c r="F123" s="53" t="s">
        <v>17</v>
      </c>
      <c r="G123" s="53" t="s">
        <v>21</v>
      </c>
      <c r="H123" s="53" t="s">
        <v>18</v>
      </c>
      <c r="I123" s="53" t="s">
        <v>23</v>
      </c>
      <c r="J123" s="53" t="s">
        <v>17</v>
      </c>
      <c r="K123" s="53" t="s">
        <v>17</v>
      </c>
      <c r="L123" s="53" t="s">
        <v>18</v>
      </c>
      <c r="M123" s="53" t="s">
        <v>39</v>
      </c>
      <c r="N123" s="53" t="s">
        <v>39</v>
      </c>
      <c r="O123" s="53" t="s">
        <v>39</v>
      </c>
      <c r="P123" s="53" t="s">
        <v>39</v>
      </c>
      <c r="Q123" s="53" t="s">
        <v>39</v>
      </c>
      <c r="R123" s="123" t="s">
        <v>96</v>
      </c>
      <c r="S123" s="57" t="s">
        <v>0</v>
      </c>
      <c r="T123" s="58">
        <f>T128+T126+T136</f>
        <v>143849.69999999998</v>
      </c>
      <c r="U123" s="58">
        <f t="shared" ref="U123:Y123" si="39">U128+U126+U136</f>
        <v>140244.9</v>
      </c>
      <c r="V123" s="58">
        <f t="shared" si="39"/>
        <v>140244.9</v>
      </c>
      <c r="W123" s="58">
        <f t="shared" si="39"/>
        <v>107888</v>
      </c>
      <c r="X123" s="58">
        <f t="shared" si="39"/>
        <v>107888</v>
      </c>
      <c r="Y123" s="58">
        <f t="shared" si="39"/>
        <v>107888</v>
      </c>
      <c r="Z123" s="58">
        <f>SUM(T123:Y123)</f>
        <v>748003.5</v>
      </c>
      <c r="AA123" s="57">
        <v>2030</v>
      </c>
      <c r="AB123" s="33"/>
    </row>
    <row r="124" spans="1:31" s="70" customFormat="1" ht="31.5" hidden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47" t="s">
        <v>149</v>
      </c>
      <c r="S124" s="40" t="s">
        <v>45</v>
      </c>
      <c r="T124" s="4">
        <f>T129</f>
        <v>3.7</v>
      </c>
      <c r="U124" s="4">
        <f t="shared" ref="U124:Y124" si="40">U129</f>
        <v>3.7</v>
      </c>
      <c r="V124" s="4">
        <f t="shared" si="40"/>
        <v>3.7</v>
      </c>
      <c r="W124" s="4">
        <f t="shared" si="40"/>
        <v>3.7</v>
      </c>
      <c r="X124" s="4">
        <f t="shared" si="40"/>
        <v>3.7</v>
      </c>
      <c r="Y124" s="4">
        <f t="shared" si="40"/>
        <v>3.7</v>
      </c>
      <c r="Z124" s="6">
        <v>3.7</v>
      </c>
      <c r="AA124" s="40">
        <v>2030</v>
      </c>
      <c r="AB124" s="33"/>
    </row>
    <row r="125" spans="1:31" s="50" customFormat="1" ht="31.1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9" t="s">
        <v>180</v>
      </c>
      <c r="S125" s="40" t="s">
        <v>45</v>
      </c>
      <c r="T125" s="3">
        <f>T134+T127+T137</f>
        <v>2335.8999999999996</v>
      </c>
      <c r="U125" s="3">
        <f t="shared" ref="U125:Y125" si="41">U134+U127+U137</f>
        <v>1975.6</v>
      </c>
      <c r="V125" s="3">
        <f t="shared" si="41"/>
        <v>1975.6</v>
      </c>
      <c r="W125" s="3">
        <f t="shared" si="41"/>
        <v>1975.6</v>
      </c>
      <c r="X125" s="3">
        <f t="shared" si="41"/>
        <v>1975.6</v>
      </c>
      <c r="Y125" s="3">
        <f t="shared" si="41"/>
        <v>1975.6</v>
      </c>
      <c r="Z125" s="6">
        <f>T125</f>
        <v>2335.8999999999996</v>
      </c>
      <c r="AA125" s="40">
        <v>2030</v>
      </c>
      <c r="AB125" s="33"/>
    </row>
    <row r="126" spans="1:31" s="70" customFormat="1" ht="31.5" x14ac:dyDescent="0.25">
      <c r="A126" s="53" t="s">
        <v>17</v>
      </c>
      <c r="B126" s="53" t="s">
        <v>17</v>
      </c>
      <c r="C126" s="53" t="s">
        <v>23</v>
      </c>
      <c r="D126" s="53" t="s">
        <v>17</v>
      </c>
      <c r="E126" s="53" t="s">
        <v>20</v>
      </c>
      <c r="F126" s="53" t="s">
        <v>17</v>
      </c>
      <c r="G126" s="53" t="s">
        <v>21</v>
      </c>
      <c r="H126" s="53" t="s">
        <v>18</v>
      </c>
      <c r="I126" s="53" t="s">
        <v>23</v>
      </c>
      <c r="J126" s="53" t="s">
        <v>17</v>
      </c>
      <c r="K126" s="53" t="s">
        <v>17</v>
      </c>
      <c r="L126" s="53" t="s">
        <v>18</v>
      </c>
      <c r="M126" s="53" t="s">
        <v>39</v>
      </c>
      <c r="N126" s="53" t="s">
        <v>39</v>
      </c>
      <c r="O126" s="53" t="s">
        <v>39</v>
      </c>
      <c r="P126" s="53" t="s">
        <v>39</v>
      </c>
      <c r="Q126" s="53" t="s">
        <v>39</v>
      </c>
      <c r="R126" s="123" t="s">
        <v>96</v>
      </c>
      <c r="S126" s="54" t="s">
        <v>0</v>
      </c>
      <c r="T126" s="1">
        <v>2266.5</v>
      </c>
      <c r="U126" s="1">
        <v>2266.5</v>
      </c>
      <c r="V126" s="1">
        <v>2266.5</v>
      </c>
      <c r="W126" s="1">
        <v>2266.5</v>
      </c>
      <c r="X126" s="1">
        <v>2266.5</v>
      </c>
      <c r="Y126" s="1">
        <v>2266.5</v>
      </c>
      <c r="Z126" s="58">
        <f>SUM(T126:Y126)</f>
        <v>13599</v>
      </c>
      <c r="AA126" s="57">
        <v>2030</v>
      </c>
      <c r="AB126" s="33"/>
    </row>
    <row r="127" spans="1:31" s="50" customFormat="1" ht="31.5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9" t="s">
        <v>181</v>
      </c>
      <c r="S127" s="40" t="s">
        <v>45</v>
      </c>
      <c r="T127" s="3">
        <v>13.6</v>
      </c>
      <c r="U127" s="3">
        <v>13.6</v>
      </c>
      <c r="V127" s="3">
        <v>13.6</v>
      </c>
      <c r="W127" s="3">
        <v>13.6</v>
      </c>
      <c r="X127" s="3">
        <v>13.6</v>
      </c>
      <c r="Y127" s="3">
        <v>13.6</v>
      </c>
      <c r="Z127" s="6">
        <f>Y127</f>
        <v>13.6</v>
      </c>
      <c r="AA127" s="40">
        <v>2030</v>
      </c>
      <c r="AB127" s="33"/>
    </row>
    <row r="128" spans="1:31" s="70" customFormat="1" ht="31.5" x14ac:dyDescent="0.25">
      <c r="A128" s="53" t="s">
        <v>17</v>
      </c>
      <c r="B128" s="53" t="s">
        <v>18</v>
      </c>
      <c r="C128" s="53" t="s">
        <v>19</v>
      </c>
      <c r="D128" s="53" t="s">
        <v>17</v>
      </c>
      <c r="E128" s="53" t="s">
        <v>20</v>
      </c>
      <c r="F128" s="53" t="s">
        <v>17</v>
      </c>
      <c r="G128" s="53" t="s">
        <v>21</v>
      </c>
      <c r="H128" s="53" t="s">
        <v>18</v>
      </c>
      <c r="I128" s="53" t="s">
        <v>23</v>
      </c>
      <c r="J128" s="53" t="s">
        <v>17</v>
      </c>
      <c r="K128" s="53" t="s">
        <v>17</v>
      </c>
      <c r="L128" s="53" t="s">
        <v>18</v>
      </c>
      <c r="M128" s="53" t="s">
        <v>39</v>
      </c>
      <c r="N128" s="53" t="s">
        <v>39</v>
      </c>
      <c r="O128" s="53" t="s">
        <v>39</v>
      </c>
      <c r="P128" s="53" t="s">
        <v>39</v>
      </c>
      <c r="Q128" s="53" t="s">
        <v>39</v>
      </c>
      <c r="R128" s="123" t="s">
        <v>96</v>
      </c>
      <c r="S128" s="54" t="s">
        <v>0</v>
      </c>
      <c r="T128" s="1">
        <f>135000+221.8</f>
        <v>135221.79999999999</v>
      </c>
      <c r="U128" s="1">
        <v>135000</v>
      </c>
      <c r="V128" s="1">
        <v>135000</v>
      </c>
      <c r="W128" s="1">
        <v>102643.1</v>
      </c>
      <c r="X128" s="1">
        <v>102643.1</v>
      </c>
      <c r="Y128" s="1">
        <v>102643.1</v>
      </c>
      <c r="Z128" s="58">
        <f>SUM(T128:Y128)</f>
        <v>713151.1</v>
      </c>
      <c r="AA128" s="57">
        <v>2030</v>
      </c>
      <c r="AB128" s="33"/>
    </row>
    <row r="129" spans="1:30" s="70" customFormat="1" ht="31.5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47" t="s">
        <v>187</v>
      </c>
      <c r="S129" s="40" t="s">
        <v>45</v>
      </c>
      <c r="T129" s="3">
        <v>3.7</v>
      </c>
      <c r="U129" s="3">
        <v>3.7</v>
      </c>
      <c r="V129" s="3">
        <v>3.7</v>
      </c>
      <c r="W129" s="3">
        <v>3.7</v>
      </c>
      <c r="X129" s="3">
        <v>3.7</v>
      </c>
      <c r="Y129" s="3">
        <v>3.7</v>
      </c>
      <c r="Z129" s="6">
        <v>3.7</v>
      </c>
      <c r="AA129" s="40">
        <v>2030</v>
      </c>
      <c r="AB129" s="33"/>
    </row>
    <row r="130" spans="1:30" ht="31.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9" t="s">
        <v>188</v>
      </c>
      <c r="S130" s="40" t="s">
        <v>37</v>
      </c>
      <c r="T130" s="43">
        <v>70</v>
      </c>
      <c r="U130" s="43">
        <v>70</v>
      </c>
      <c r="V130" s="43">
        <v>70</v>
      </c>
      <c r="W130" s="43">
        <v>70</v>
      </c>
      <c r="X130" s="43">
        <v>70</v>
      </c>
      <c r="Y130" s="43">
        <v>70</v>
      </c>
      <c r="Z130" s="48">
        <v>70</v>
      </c>
      <c r="AA130" s="40">
        <v>2030</v>
      </c>
      <c r="AB130" s="104"/>
      <c r="AC130" s="86"/>
    </row>
    <row r="131" spans="1:30" ht="47.4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60" t="s">
        <v>189</v>
      </c>
      <c r="S131" s="40" t="s">
        <v>37</v>
      </c>
      <c r="T131" s="43">
        <v>3100</v>
      </c>
      <c r="U131" s="43">
        <v>3100</v>
      </c>
      <c r="V131" s="43">
        <v>3100</v>
      </c>
      <c r="W131" s="43">
        <v>3100</v>
      </c>
      <c r="X131" s="43">
        <v>3100</v>
      </c>
      <c r="Y131" s="43">
        <v>3100</v>
      </c>
      <c r="Z131" s="48">
        <f>SUM(T131:Y131)</f>
        <v>18600</v>
      </c>
      <c r="AA131" s="40">
        <v>2030</v>
      </c>
      <c r="AB131" s="104"/>
      <c r="AC131" s="86"/>
    </row>
    <row r="132" spans="1:30" ht="31.5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0" t="s">
        <v>190</v>
      </c>
      <c r="S132" s="121" t="s">
        <v>31</v>
      </c>
      <c r="T132" s="3">
        <v>13500</v>
      </c>
      <c r="U132" s="3">
        <v>13000</v>
      </c>
      <c r="V132" s="3">
        <v>13000</v>
      </c>
      <c r="W132" s="3">
        <v>13000</v>
      </c>
      <c r="X132" s="3">
        <v>13000</v>
      </c>
      <c r="Y132" s="3">
        <v>13000</v>
      </c>
      <c r="Z132" s="6">
        <f>SUM(T132:Y132)</f>
        <v>78500</v>
      </c>
      <c r="AA132" s="40">
        <v>2030</v>
      </c>
      <c r="AB132" s="104"/>
      <c r="AC132" s="86"/>
    </row>
    <row r="133" spans="1:30" s="50" customFormat="1" ht="31.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0" t="s">
        <v>198</v>
      </c>
      <c r="S133" s="121" t="s">
        <v>33</v>
      </c>
      <c r="T133" s="3">
        <v>10300</v>
      </c>
      <c r="U133" s="3">
        <v>12053</v>
      </c>
      <c r="V133" s="3">
        <v>12053</v>
      </c>
      <c r="W133" s="3">
        <v>12053</v>
      </c>
      <c r="X133" s="3">
        <v>12053</v>
      </c>
      <c r="Y133" s="3">
        <v>12053</v>
      </c>
      <c r="Z133" s="6">
        <f>SUM(T133:Y133)</f>
        <v>70565</v>
      </c>
      <c r="AA133" s="40">
        <v>2030</v>
      </c>
      <c r="AB133" s="104"/>
      <c r="AC133" s="86"/>
    </row>
    <row r="134" spans="1:30" s="50" customFormat="1" ht="47.25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9" t="s">
        <v>197</v>
      </c>
      <c r="S134" s="40" t="s">
        <v>45</v>
      </c>
      <c r="T134" s="3">
        <v>1929.6</v>
      </c>
      <c r="U134" s="3">
        <v>1929.6</v>
      </c>
      <c r="V134" s="3">
        <v>1929.6</v>
      </c>
      <c r="W134" s="3">
        <v>1929.6</v>
      </c>
      <c r="X134" s="3">
        <v>1929.6</v>
      </c>
      <c r="Y134" s="3">
        <v>1929.6</v>
      </c>
      <c r="Z134" s="6">
        <f>Y134</f>
        <v>1929.6</v>
      </c>
      <c r="AA134" s="40">
        <v>2030</v>
      </c>
      <c r="AB134" s="33"/>
    </row>
    <row r="135" spans="1:30" ht="47.25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47" t="s">
        <v>191</v>
      </c>
      <c r="S135" s="40" t="s">
        <v>35</v>
      </c>
      <c r="T135" s="43">
        <v>247</v>
      </c>
      <c r="U135" s="43">
        <v>249</v>
      </c>
      <c r="V135" s="43">
        <v>249</v>
      </c>
      <c r="W135" s="43">
        <v>248</v>
      </c>
      <c r="X135" s="43">
        <v>248</v>
      </c>
      <c r="Y135" s="43">
        <v>247</v>
      </c>
      <c r="Z135" s="48">
        <f>SUM(T135:Y135)</f>
        <v>1488</v>
      </c>
      <c r="AA135" s="40">
        <v>2030</v>
      </c>
      <c r="AB135" s="33"/>
    </row>
    <row r="136" spans="1:30" s="70" customFormat="1" ht="31.5" x14ac:dyDescent="0.25">
      <c r="A136" s="53" t="s">
        <v>17</v>
      </c>
      <c r="B136" s="53" t="s">
        <v>18</v>
      </c>
      <c r="C136" s="53" t="s">
        <v>23</v>
      </c>
      <c r="D136" s="53" t="s">
        <v>17</v>
      </c>
      <c r="E136" s="53" t="s">
        <v>20</v>
      </c>
      <c r="F136" s="53" t="s">
        <v>17</v>
      </c>
      <c r="G136" s="53" t="s">
        <v>21</v>
      </c>
      <c r="H136" s="53" t="s">
        <v>18</v>
      </c>
      <c r="I136" s="53" t="s">
        <v>23</v>
      </c>
      <c r="J136" s="53" t="s">
        <v>17</v>
      </c>
      <c r="K136" s="53" t="s">
        <v>17</v>
      </c>
      <c r="L136" s="53" t="s">
        <v>18</v>
      </c>
      <c r="M136" s="53" t="s">
        <v>39</v>
      </c>
      <c r="N136" s="53" t="s">
        <v>39</v>
      </c>
      <c r="O136" s="53" t="s">
        <v>39</v>
      </c>
      <c r="P136" s="53" t="s">
        <v>39</v>
      </c>
      <c r="Q136" s="53" t="s">
        <v>39</v>
      </c>
      <c r="R136" s="123" t="s">
        <v>96</v>
      </c>
      <c r="S136" s="54" t="s">
        <v>0</v>
      </c>
      <c r="T136" s="1">
        <v>6361.4</v>
      </c>
      <c r="U136" s="1">
        <v>2978.4</v>
      </c>
      <c r="V136" s="1">
        <v>2978.4</v>
      </c>
      <c r="W136" s="1">
        <v>2978.4</v>
      </c>
      <c r="X136" s="1">
        <v>2978.4</v>
      </c>
      <c r="Y136" s="1">
        <v>2978.4</v>
      </c>
      <c r="Z136" s="58">
        <f>SUM(T136:Y136)</f>
        <v>21253.4</v>
      </c>
      <c r="AA136" s="57">
        <v>2030</v>
      </c>
      <c r="AB136" s="33"/>
    </row>
    <row r="137" spans="1:30" s="50" customFormat="1" ht="47.25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9" t="s">
        <v>199</v>
      </c>
      <c r="S137" s="40" t="s">
        <v>45</v>
      </c>
      <c r="T137" s="3">
        <v>392.7</v>
      </c>
      <c r="U137" s="3">
        <v>32.4</v>
      </c>
      <c r="V137" s="3">
        <v>32.4</v>
      </c>
      <c r="W137" s="3">
        <v>32.4</v>
      </c>
      <c r="X137" s="3">
        <v>32.4</v>
      </c>
      <c r="Y137" s="3">
        <v>32.4</v>
      </c>
      <c r="Z137" s="6">
        <f>T137</f>
        <v>392.7</v>
      </c>
      <c r="AA137" s="40">
        <v>2030</v>
      </c>
      <c r="AB137" s="33"/>
    </row>
    <row r="138" spans="1:30" ht="31.5" x14ac:dyDescent="0.25">
      <c r="A138" s="53"/>
      <c r="B138" s="53"/>
      <c r="C138" s="53"/>
      <c r="D138" s="53" t="s">
        <v>17</v>
      </c>
      <c r="E138" s="53" t="s">
        <v>20</v>
      </c>
      <c r="F138" s="53" t="s">
        <v>17</v>
      </c>
      <c r="G138" s="53" t="s">
        <v>21</v>
      </c>
      <c r="H138" s="53" t="s">
        <v>18</v>
      </c>
      <c r="I138" s="53" t="s">
        <v>23</v>
      </c>
      <c r="J138" s="53" t="s">
        <v>17</v>
      </c>
      <c r="K138" s="53" t="s">
        <v>17</v>
      </c>
      <c r="L138" s="53" t="s">
        <v>18</v>
      </c>
      <c r="M138" s="53" t="s">
        <v>39</v>
      </c>
      <c r="N138" s="53" t="s">
        <v>39</v>
      </c>
      <c r="O138" s="53" t="s">
        <v>39</v>
      </c>
      <c r="P138" s="53" t="s">
        <v>39</v>
      </c>
      <c r="Q138" s="53" t="s">
        <v>39</v>
      </c>
      <c r="R138" s="67" t="s">
        <v>176</v>
      </c>
      <c r="S138" s="57" t="s">
        <v>0</v>
      </c>
      <c r="T138" s="58">
        <f t="shared" ref="T138:U139" si="42">T140+T142+T144+T146</f>
        <v>3750</v>
      </c>
      <c r="U138" s="58">
        <f t="shared" si="42"/>
        <v>3750</v>
      </c>
      <c r="V138" s="58">
        <f t="shared" ref="V138:Y138" si="43">V140+V142+V144+V146</f>
        <v>3750</v>
      </c>
      <c r="W138" s="58">
        <f t="shared" si="43"/>
        <v>3750</v>
      </c>
      <c r="X138" s="58">
        <f t="shared" si="43"/>
        <v>3750</v>
      </c>
      <c r="Y138" s="58">
        <f t="shared" si="43"/>
        <v>3750</v>
      </c>
      <c r="Z138" s="58">
        <f t="shared" ref="Z138:Z147" si="44">SUM(T138:Y138)</f>
        <v>22500</v>
      </c>
      <c r="AA138" s="57">
        <v>2030</v>
      </c>
      <c r="AC138" s="88"/>
      <c r="AD138" s="88"/>
    </row>
    <row r="139" spans="1:30" ht="31.5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9" t="s">
        <v>135</v>
      </c>
      <c r="S139" s="40" t="s">
        <v>45</v>
      </c>
      <c r="T139" s="3">
        <f t="shared" si="42"/>
        <v>410.8</v>
      </c>
      <c r="U139" s="3">
        <f t="shared" si="42"/>
        <v>410.8</v>
      </c>
      <c r="V139" s="3">
        <f t="shared" ref="V139:Y139" si="45">V141+V143+V145+V147</f>
        <v>410.8</v>
      </c>
      <c r="W139" s="3">
        <f t="shared" si="45"/>
        <v>413.5</v>
      </c>
      <c r="X139" s="3">
        <f t="shared" si="45"/>
        <v>413.5</v>
      </c>
      <c r="Y139" s="3">
        <f t="shared" si="45"/>
        <v>413.5</v>
      </c>
      <c r="Z139" s="6">
        <f>SUM(T139:Y139)</f>
        <v>2472.9</v>
      </c>
      <c r="AA139" s="40">
        <v>2030</v>
      </c>
      <c r="AC139" s="88"/>
      <c r="AD139" s="88"/>
    </row>
    <row r="140" spans="1:30" ht="31.5" x14ac:dyDescent="0.25">
      <c r="A140" s="53" t="s">
        <v>17</v>
      </c>
      <c r="B140" s="53" t="s">
        <v>17</v>
      </c>
      <c r="C140" s="53" t="s">
        <v>21</v>
      </c>
      <c r="D140" s="53" t="s">
        <v>17</v>
      </c>
      <c r="E140" s="53" t="s">
        <v>20</v>
      </c>
      <c r="F140" s="53" t="s">
        <v>17</v>
      </c>
      <c r="G140" s="53" t="s">
        <v>21</v>
      </c>
      <c r="H140" s="53" t="s">
        <v>18</v>
      </c>
      <c r="I140" s="53" t="s">
        <v>23</v>
      </c>
      <c r="J140" s="53" t="s">
        <v>17</v>
      </c>
      <c r="K140" s="53" t="s">
        <v>17</v>
      </c>
      <c r="L140" s="53" t="s">
        <v>18</v>
      </c>
      <c r="M140" s="53" t="s">
        <v>39</v>
      </c>
      <c r="N140" s="53" t="s">
        <v>39</v>
      </c>
      <c r="O140" s="53" t="s">
        <v>39</v>
      </c>
      <c r="P140" s="53" t="s">
        <v>39</v>
      </c>
      <c r="Q140" s="53" t="s">
        <v>39</v>
      </c>
      <c r="R140" s="67" t="s">
        <v>176</v>
      </c>
      <c r="S140" s="54" t="s">
        <v>0</v>
      </c>
      <c r="T140" s="1">
        <v>1000</v>
      </c>
      <c r="U140" s="1">
        <v>1000</v>
      </c>
      <c r="V140" s="1">
        <v>1000</v>
      </c>
      <c r="W140" s="1">
        <v>1000</v>
      </c>
      <c r="X140" s="1">
        <v>1000</v>
      </c>
      <c r="Y140" s="1">
        <v>1000</v>
      </c>
      <c r="Z140" s="58">
        <f t="shared" si="44"/>
        <v>6000</v>
      </c>
      <c r="AA140" s="57">
        <v>2030</v>
      </c>
      <c r="AC140" s="88"/>
      <c r="AD140" s="88"/>
    </row>
    <row r="141" spans="1:30" ht="32.2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71" t="s">
        <v>136</v>
      </c>
      <c r="S141" s="40" t="s">
        <v>45</v>
      </c>
      <c r="T141" s="3">
        <v>119.3</v>
      </c>
      <c r="U141" s="3">
        <v>119.3</v>
      </c>
      <c r="V141" s="3">
        <v>119.3</v>
      </c>
      <c r="W141" s="3">
        <v>109.3</v>
      </c>
      <c r="X141" s="3">
        <v>109.3</v>
      </c>
      <c r="Y141" s="3">
        <v>109.3</v>
      </c>
      <c r="Z141" s="6">
        <f t="shared" si="44"/>
        <v>685.8</v>
      </c>
      <c r="AA141" s="40">
        <v>2030</v>
      </c>
      <c r="AC141" s="88"/>
      <c r="AD141" s="88"/>
    </row>
    <row r="142" spans="1:30" ht="31.5" x14ac:dyDescent="0.25">
      <c r="A142" s="53" t="s">
        <v>17</v>
      </c>
      <c r="B142" s="53" t="s">
        <v>17</v>
      </c>
      <c r="C142" s="53" t="s">
        <v>23</v>
      </c>
      <c r="D142" s="53" t="s">
        <v>17</v>
      </c>
      <c r="E142" s="53" t="s">
        <v>20</v>
      </c>
      <c r="F142" s="53" t="s">
        <v>17</v>
      </c>
      <c r="G142" s="53" t="s">
        <v>21</v>
      </c>
      <c r="H142" s="53" t="s">
        <v>18</v>
      </c>
      <c r="I142" s="53" t="s">
        <v>23</v>
      </c>
      <c r="J142" s="53" t="s">
        <v>17</v>
      </c>
      <c r="K142" s="53" t="s">
        <v>17</v>
      </c>
      <c r="L142" s="53" t="s">
        <v>18</v>
      </c>
      <c r="M142" s="53" t="s">
        <v>39</v>
      </c>
      <c r="N142" s="53" t="s">
        <v>39</v>
      </c>
      <c r="O142" s="53" t="s">
        <v>39</v>
      </c>
      <c r="P142" s="53" t="s">
        <v>39</v>
      </c>
      <c r="Q142" s="53" t="s">
        <v>39</v>
      </c>
      <c r="R142" s="67" t="s">
        <v>176</v>
      </c>
      <c r="S142" s="54" t="s">
        <v>0</v>
      </c>
      <c r="T142" s="1">
        <v>750</v>
      </c>
      <c r="U142" s="1">
        <v>750</v>
      </c>
      <c r="V142" s="1">
        <v>750</v>
      </c>
      <c r="W142" s="1">
        <v>750</v>
      </c>
      <c r="X142" s="1">
        <v>750</v>
      </c>
      <c r="Y142" s="1">
        <v>750</v>
      </c>
      <c r="Z142" s="58">
        <f t="shared" si="44"/>
        <v>4500</v>
      </c>
      <c r="AA142" s="57">
        <v>2030</v>
      </c>
      <c r="AC142" s="88"/>
      <c r="AD142" s="88"/>
    </row>
    <row r="143" spans="1:30" ht="32.2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60" t="s">
        <v>137</v>
      </c>
      <c r="S143" s="40" t="s">
        <v>45</v>
      </c>
      <c r="T143" s="3">
        <v>89.5</v>
      </c>
      <c r="U143" s="3">
        <v>89.5</v>
      </c>
      <c r="V143" s="3">
        <v>89.5</v>
      </c>
      <c r="W143" s="3">
        <v>102.2</v>
      </c>
      <c r="X143" s="3">
        <v>102.2</v>
      </c>
      <c r="Y143" s="3">
        <v>102.2</v>
      </c>
      <c r="Z143" s="6">
        <f t="shared" si="44"/>
        <v>575.1</v>
      </c>
      <c r="AA143" s="40">
        <v>2030</v>
      </c>
      <c r="AC143" s="88"/>
      <c r="AD143" s="88"/>
    </row>
    <row r="144" spans="1:30" ht="31.5" x14ac:dyDescent="0.25">
      <c r="A144" s="53" t="s">
        <v>17</v>
      </c>
      <c r="B144" s="53" t="s">
        <v>17</v>
      </c>
      <c r="C144" s="53" t="s">
        <v>20</v>
      </c>
      <c r="D144" s="53" t="s">
        <v>17</v>
      </c>
      <c r="E144" s="53" t="s">
        <v>20</v>
      </c>
      <c r="F144" s="53" t="s">
        <v>17</v>
      </c>
      <c r="G144" s="53" t="s">
        <v>21</v>
      </c>
      <c r="H144" s="53" t="s">
        <v>18</v>
      </c>
      <c r="I144" s="53" t="s">
        <v>23</v>
      </c>
      <c r="J144" s="53" t="s">
        <v>17</v>
      </c>
      <c r="K144" s="53" t="s">
        <v>17</v>
      </c>
      <c r="L144" s="53" t="s">
        <v>18</v>
      </c>
      <c r="M144" s="53" t="s">
        <v>39</v>
      </c>
      <c r="N144" s="53" t="s">
        <v>39</v>
      </c>
      <c r="O144" s="53" t="s">
        <v>39</v>
      </c>
      <c r="P144" s="53" t="s">
        <v>39</v>
      </c>
      <c r="Q144" s="53" t="s">
        <v>39</v>
      </c>
      <c r="R144" s="67" t="s">
        <v>176</v>
      </c>
      <c r="S144" s="54" t="s">
        <v>0</v>
      </c>
      <c r="T144" s="1">
        <v>1000</v>
      </c>
      <c r="U144" s="1">
        <v>1000</v>
      </c>
      <c r="V144" s="1">
        <v>1000</v>
      </c>
      <c r="W144" s="1">
        <v>1000</v>
      </c>
      <c r="X144" s="1">
        <v>1000</v>
      </c>
      <c r="Y144" s="1">
        <v>1000</v>
      </c>
      <c r="Z144" s="58">
        <f t="shared" si="44"/>
        <v>6000</v>
      </c>
      <c r="AA144" s="57">
        <v>2030</v>
      </c>
      <c r="AC144" s="88"/>
      <c r="AD144" s="88"/>
    </row>
    <row r="145" spans="1:31" ht="30.7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9" t="s">
        <v>138</v>
      </c>
      <c r="S145" s="40" t="s">
        <v>45</v>
      </c>
      <c r="T145" s="3">
        <v>102</v>
      </c>
      <c r="U145" s="3">
        <v>102</v>
      </c>
      <c r="V145" s="3">
        <v>102</v>
      </c>
      <c r="W145" s="3">
        <v>102</v>
      </c>
      <c r="X145" s="3">
        <v>102</v>
      </c>
      <c r="Y145" s="3">
        <v>102</v>
      </c>
      <c r="Z145" s="6">
        <f t="shared" si="44"/>
        <v>612</v>
      </c>
      <c r="AA145" s="40">
        <v>2030</v>
      </c>
      <c r="AC145" s="88"/>
      <c r="AD145" s="88"/>
    </row>
    <row r="146" spans="1:31" ht="31.5" x14ac:dyDescent="0.25">
      <c r="A146" s="53" t="s">
        <v>17</v>
      </c>
      <c r="B146" s="53" t="s">
        <v>17</v>
      </c>
      <c r="C146" s="53" t="s">
        <v>24</v>
      </c>
      <c r="D146" s="53" t="s">
        <v>17</v>
      </c>
      <c r="E146" s="53" t="s">
        <v>20</v>
      </c>
      <c r="F146" s="53" t="s">
        <v>17</v>
      </c>
      <c r="G146" s="53" t="s">
        <v>21</v>
      </c>
      <c r="H146" s="53" t="s">
        <v>18</v>
      </c>
      <c r="I146" s="53" t="s">
        <v>23</v>
      </c>
      <c r="J146" s="53" t="s">
        <v>17</v>
      </c>
      <c r="K146" s="53" t="s">
        <v>17</v>
      </c>
      <c r="L146" s="53" t="s">
        <v>18</v>
      </c>
      <c r="M146" s="53" t="s">
        <v>39</v>
      </c>
      <c r="N146" s="53" t="s">
        <v>39</v>
      </c>
      <c r="O146" s="53" t="s">
        <v>39</v>
      </c>
      <c r="P146" s="53" t="s">
        <v>39</v>
      </c>
      <c r="Q146" s="53" t="s">
        <v>39</v>
      </c>
      <c r="R146" s="67" t="s">
        <v>176</v>
      </c>
      <c r="S146" s="54" t="s">
        <v>0</v>
      </c>
      <c r="T146" s="1">
        <v>1000</v>
      </c>
      <c r="U146" s="1">
        <v>1000</v>
      </c>
      <c r="V146" s="1">
        <v>1000</v>
      </c>
      <c r="W146" s="1">
        <v>1000</v>
      </c>
      <c r="X146" s="1">
        <v>1000</v>
      </c>
      <c r="Y146" s="1">
        <v>1000</v>
      </c>
      <c r="Z146" s="58">
        <f t="shared" si="44"/>
        <v>6000</v>
      </c>
      <c r="AA146" s="57">
        <v>2030</v>
      </c>
      <c r="AC146" s="88"/>
      <c r="AD146" s="88"/>
    </row>
    <row r="147" spans="1:31" ht="32.2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9" t="s">
        <v>139</v>
      </c>
      <c r="S147" s="40" t="s">
        <v>45</v>
      </c>
      <c r="T147" s="3">
        <v>100</v>
      </c>
      <c r="U147" s="3">
        <v>100</v>
      </c>
      <c r="V147" s="3">
        <v>100</v>
      </c>
      <c r="W147" s="3">
        <v>100</v>
      </c>
      <c r="X147" s="3">
        <v>100</v>
      </c>
      <c r="Y147" s="3">
        <v>100</v>
      </c>
      <c r="Z147" s="6">
        <f t="shared" si="44"/>
        <v>600</v>
      </c>
      <c r="AA147" s="40">
        <v>2030</v>
      </c>
      <c r="AC147" s="88"/>
      <c r="AD147" s="88"/>
    </row>
    <row r="148" spans="1:31" ht="31.5" x14ac:dyDescent="0.25">
      <c r="A148" s="53" t="s">
        <v>17</v>
      </c>
      <c r="B148" s="53" t="s">
        <v>18</v>
      </c>
      <c r="C148" s="53" t="s">
        <v>23</v>
      </c>
      <c r="D148" s="53" t="s">
        <v>17</v>
      </c>
      <c r="E148" s="53" t="s">
        <v>20</v>
      </c>
      <c r="F148" s="53" t="s">
        <v>17</v>
      </c>
      <c r="G148" s="53" t="s">
        <v>21</v>
      </c>
      <c r="H148" s="53" t="s">
        <v>18</v>
      </c>
      <c r="I148" s="53" t="s">
        <v>23</v>
      </c>
      <c r="J148" s="53" t="s">
        <v>17</v>
      </c>
      <c r="K148" s="53" t="s">
        <v>17</v>
      </c>
      <c r="L148" s="53" t="s">
        <v>18</v>
      </c>
      <c r="M148" s="53" t="s">
        <v>39</v>
      </c>
      <c r="N148" s="53" t="s">
        <v>39</v>
      </c>
      <c r="O148" s="53" t="s">
        <v>39</v>
      </c>
      <c r="P148" s="53" t="s">
        <v>39</v>
      </c>
      <c r="Q148" s="53" t="s">
        <v>39</v>
      </c>
      <c r="R148" s="67" t="s">
        <v>177</v>
      </c>
      <c r="S148" s="81" t="s">
        <v>0</v>
      </c>
      <c r="T148" s="58">
        <v>886</v>
      </c>
      <c r="U148" s="58">
        <v>886</v>
      </c>
      <c r="V148" s="58">
        <v>886</v>
      </c>
      <c r="W148" s="58">
        <v>886</v>
      </c>
      <c r="X148" s="58">
        <v>886</v>
      </c>
      <c r="Y148" s="58">
        <v>886</v>
      </c>
      <c r="Z148" s="58">
        <f>SUM(T148:Y148)</f>
        <v>5316</v>
      </c>
      <c r="AA148" s="57">
        <v>2030</v>
      </c>
      <c r="AB148" s="33"/>
    </row>
    <row r="149" spans="1:31" ht="31.5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60" t="s">
        <v>184</v>
      </c>
      <c r="S149" s="40" t="s">
        <v>37</v>
      </c>
      <c r="T149" s="2">
        <v>4</v>
      </c>
      <c r="U149" s="2">
        <f>5-1</f>
        <v>4</v>
      </c>
      <c r="V149" s="2">
        <f t="shared" ref="V149:Y149" si="46">5-1</f>
        <v>4</v>
      </c>
      <c r="W149" s="2">
        <f t="shared" si="46"/>
        <v>4</v>
      </c>
      <c r="X149" s="2">
        <f t="shared" si="46"/>
        <v>4</v>
      </c>
      <c r="Y149" s="2">
        <f t="shared" si="46"/>
        <v>4</v>
      </c>
      <c r="Z149" s="48">
        <v>4</v>
      </c>
      <c r="AA149" s="40">
        <v>2030</v>
      </c>
      <c r="AB149" s="33"/>
      <c r="AC149" s="92"/>
      <c r="AD149" s="92"/>
      <c r="AE149" s="92"/>
    </row>
    <row r="150" spans="1:31" x14ac:dyDescent="0.25">
      <c r="A150" s="53"/>
      <c r="B150" s="53"/>
      <c r="C150" s="53"/>
      <c r="D150" s="53" t="s">
        <v>17</v>
      </c>
      <c r="E150" s="53" t="s">
        <v>20</v>
      </c>
      <c r="F150" s="53" t="s">
        <v>17</v>
      </c>
      <c r="G150" s="53" t="s">
        <v>21</v>
      </c>
      <c r="H150" s="53" t="s">
        <v>18</v>
      </c>
      <c r="I150" s="53" t="s">
        <v>23</v>
      </c>
      <c r="J150" s="53" t="s">
        <v>17</v>
      </c>
      <c r="K150" s="53" t="s">
        <v>17</v>
      </c>
      <c r="L150" s="53" t="s">
        <v>18</v>
      </c>
      <c r="M150" s="53" t="s">
        <v>17</v>
      </c>
      <c r="N150" s="53" t="s">
        <v>17</v>
      </c>
      <c r="O150" s="53" t="s">
        <v>17</v>
      </c>
      <c r="P150" s="53" t="s">
        <v>17</v>
      </c>
      <c r="Q150" s="53" t="s">
        <v>17</v>
      </c>
      <c r="R150" s="148" t="s">
        <v>192</v>
      </c>
      <c r="S150" s="149" t="s">
        <v>0</v>
      </c>
      <c r="T150" s="58">
        <f>SUM(T151:T155)</f>
        <v>28094.699999999997</v>
      </c>
      <c r="U150" s="58">
        <f t="shared" ref="U150:V150" si="47">SUM(U151:U155)</f>
        <v>15044.1</v>
      </c>
      <c r="V150" s="58">
        <f t="shared" si="47"/>
        <v>1044.0999999999999</v>
      </c>
      <c r="W150" s="58">
        <f t="shared" ref="W150:Y150" si="48">SUM(W153:W155)</f>
        <v>0</v>
      </c>
      <c r="X150" s="58">
        <f t="shared" si="48"/>
        <v>0</v>
      </c>
      <c r="Y150" s="58">
        <f t="shared" si="48"/>
        <v>0</v>
      </c>
      <c r="Z150" s="58">
        <f>SUM(T150:Y150)</f>
        <v>44182.899999999994</v>
      </c>
      <c r="AA150" s="57">
        <v>2027</v>
      </c>
      <c r="AB150" s="33"/>
      <c r="AC150" s="92"/>
      <c r="AD150" s="92"/>
      <c r="AE150" s="92"/>
    </row>
    <row r="151" spans="1:31" x14ac:dyDescent="0.25">
      <c r="A151" s="53" t="s">
        <v>17</v>
      </c>
      <c r="B151" s="53" t="s">
        <v>18</v>
      </c>
      <c r="C151" s="53" t="s">
        <v>19</v>
      </c>
      <c r="D151" s="53" t="s">
        <v>17</v>
      </c>
      <c r="E151" s="53" t="s">
        <v>20</v>
      </c>
      <c r="F151" s="53" t="s">
        <v>17</v>
      </c>
      <c r="G151" s="53" t="s">
        <v>21</v>
      </c>
      <c r="H151" s="53" t="s">
        <v>18</v>
      </c>
      <c r="I151" s="53" t="s">
        <v>23</v>
      </c>
      <c r="J151" s="53" t="s">
        <v>17</v>
      </c>
      <c r="K151" s="53" t="s">
        <v>17</v>
      </c>
      <c r="L151" s="53" t="s">
        <v>18</v>
      </c>
      <c r="M151" s="53" t="s">
        <v>39</v>
      </c>
      <c r="N151" s="53" t="s">
        <v>39</v>
      </c>
      <c r="O151" s="53" t="s">
        <v>39</v>
      </c>
      <c r="P151" s="53" t="s">
        <v>39</v>
      </c>
      <c r="Q151" s="53" t="s">
        <v>18</v>
      </c>
      <c r="R151" s="143"/>
      <c r="S151" s="150"/>
      <c r="T151" s="1">
        <v>1437.8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58">
        <f t="shared" ref="Z151:Z155" si="49">SUM(T151:Y151)</f>
        <v>1437.8</v>
      </c>
      <c r="AA151" s="57">
        <v>2025</v>
      </c>
      <c r="AB151" s="33"/>
      <c r="AC151" s="92"/>
      <c r="AD151" s="92"/>
      <c r="AE151" s="92"/>
    </row>
    <row r="152" spans="1:31" x14ac:dyDescent="0.25">
      <c r="A152" s="53" t="s">
        <v>17</v>
      </c>
      <c r="B152" s="53" t="s">
        <v>18</v>
      </c>
      <c r="C152" s="53" t="s">
        <v>23</v>
      </c>
      <c r="D152" s="53" t="s">
        <v>17</v>
      </c>
      <c r="E152" s="53" t="s">
        <v>20</v>
      </c>
      <c r="F152" s="53" t="s">
        <v>17</v>
      </c>
      <c r="G152" s="53" t="s">
        <v>21</v>
      </c>
      <c r="H152" s="53" t="s">
        <v>18</v>
      </c>
      <c r="I152" s="53" t="s">
        <v>23</v>
      </c>
      <c r="J152" s="53" t="s">
        <v>17</v>
      </c>
      <c r="K152" s="53" t="s">
        <v>17</v>
      </c>
      <c r="L152" s="53" t="s">
        <v>18</v>
      </c>
      <c r="M152" s="53" t="s">
        <v>39</v>
      </c>
      <c r="N152" s="53" t="s">
        <v>39</v>
      </c>
      <c r="O152" s="53" t="s">
        <v>39</v>
      </c>
      <c r="P152" s="53" t="s">
        <v>39</v>
      </c>
      <c r="Q152" s="53" t="s">
        <v>39</v>
      </c>
      <c r="R152" s="143"/>
      <c r="S152" s="150"/>
      <c r="T152" s="1">
        <v>11612.8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58">
        <f t="shared" si="49"/>
        <v>11612.8</v>
      </c>
      <c r="AA152" s="57">
        <v>2025</v>
      </c>
      <c r="AB152" s="33"/>
      <c r="AC152" s="92"/>
      <c r="AD152" s="92"/>
      <c r="AE152" s="92"/>
    </row>
    <row r="153" spans="1:31" x14ac:dyDescent="0.25">
      <c r="A153" s="53" t="s">
        <v>17</v>
      </c>
      <c r="B153" s="53" t="s">
        <v>18</v>
      </c>
      <c r="C153" s="53" t="s">
        <v>23</v>
      </c>
      <c r="D153" s="53" t="s">
        <v>17</v>
      </c>
      <c r="E153" s="53" t="s">
        <v>20</v>
      </c>
      <c r="F153" s="53" t="s">
        <v>17</v>
      </c>
      <c r="G153" s="53" t="s">
        <v>21</v>
      </c>
      <c r="H153" s="53" t="s">
        <v>18</v>
      </c>
      <c r="I153" s="53" t="s">
        <v>23</v>
      </c>
      <c r="J153" s="53" t="s">
        <v>17</v>
      </c>
      <c r="K153" s="53" t="s">
        <v>17</v>
      </c>
      <c r="L153" s="53" t="s">
        <v>18</v>
      </c>
      <c r="M153" s="53" t="s">
        <v>18</v>
      </c>
      <c r="N153" s="53" t="s">
        <v>18</v>
      </c>
      <c r="O153" s="53" t="s">
        <v>23</v>
      </c>
      <c r="P153" s="53" t="s">
        <v>20</v>
      </c>
      <c r="Q153" s="53" t="s">
        <v>17</v>
      </c>
      <c r="R153" s="143"/>
      <c r="S153" s="150"/>
      <c r="T153" s="1">
        <v>14000</v>
      </c>
      <c r="U153" s="1">
        <v>14000</v>
      </c>
      <c r="V153" s="1">
        <v>0</v>
      </c>
      <c r="W153" s="1">
        <v>0</v>
      </c>
      <c r="X153" s="1">
        <v>0</v>
      </c>
      <c r="Y153" s="1">
        <v>0</v>
      </c>
      <c r="Z153" s="58">
        <f t="shared" si="49"/>
        <v>28000</v>
      </c>
      <c r="AA153" s="57">
        <v>2026</v>
      </c>
      <c r="AB153" s="33"/>
      <c r="AC153" s="92"/>
      <c r="AD153" s="92"/>
      <c r="AE153" s="92"/>
    </row>
    <row r="154" spans="1:31" x14ac:dyDescent="0.25">
      <c r="A154" s="53" t="s">
        <v>17</v>
      </c>
      <c r="B154" s="53" t="s">
        <v>18</v>
      </c>
      <c r="C154" s="53" t="s">
        <v>23</v>
      </c>
      <c r="D154" s="53" t="s">
        <v>17</v>
      </c>
      <c r="E154" s="53" t="s">
        <v>20</v>
      </c>
      <c r="F154" s="53" t="s">
        <v>17</v>
      </c>
      <c r="G154" s="53" t="s">
        <v>21</v>
      </c>
      <c r="H154" s="53" t="s">
        <v>18</v>
      </c>
      <c r="I154" s="53" t="s">
        <v>23</v>
      </c>
      <c r="J154" s="53" t="s">
        <v>17</v>
      </c>
      <c r="K154" s="53" t="s">
        <v>17</v>
      </c>
      <c r="L154" s="53" t="s">
        <v>18</v>
      </c>
      <c r="M154" s="53" t="s">
        <v>17</v>
      </c>
      <c r="N154" s="53" t="s">
        <v>18</v>
      </c>
      <c r="O154" s="53" t="s">
        <v>23</v>
      </c>
      <c r="P154" s="53" t="s">
        <v>20</v>
      </c>
      <c r="Q154" s="53" t="s">
        <v>17</v>
      </c>
      <c r="R154" s="143"/>
      <c r="S154" s="150"/>
      <c r="T154" s="1">
        <v>902.6</v>
      </c>
      <c r="U154" s="1">
        <v>902.6</v>
      </c>
      <c r="V154" s="1">
        <v>902.6</v>
      </c>
      <c r="W154" s="1">
        <v>0</v>
      </c>
      <c r="X154" s="1">
        <v>0</v>
      </c>
      <c r="Y154" s="1">
        <v>0</v>
      </c>
      <c r="Z154" s="58">
        <f t="shared" si="49"/>
        <v>2707.8</v>
      </c>
      <c r="AA154" s="57">
        <v>2027</v>
      </c>
      <c r="AB154" s="33"/>
      <c r="AC154" s="92"/>
      <c r="AD154" s="92"/>
      <c r="AE154" s="92"/>
    </row>
    <row r="155" spans="1:31" x14ac:dyDescent="0.25">
      <c r="A155" s="53" t="s">
        <v>17</v>
      </c>
      <c r="B155" s="53" t="s">
        <v>18</v>
      </c>
      <c r="C155" s="53" t="s">
        <v>23</v>
      </c>
      <c r="D155" s="53" t="s">
        <v>17</v>
      </c>
      <c r="E155" s="53" t="s">
        <v>20</v>
      </c>
      <c r="F155" s="53" t="s">
        <v>17</v>
      </c>
      <c r="G155" s="53" t="s">
        <v>21</v>
      </c>
      <c r="H155" s="53" t="s">
        <v>18</v>
      </c>
      <c r="I155" s="53" t="s">
        <v>23</v>
      </c>
      <c r="J155" s="53" t="s">
        <v>17</v>
      </c>
      <c r="K155" s="53" t="s">
        <v>17</v>
      </c>
      <c r="L155" s="53" t="s">
        <v>18</v>
      </c>
      <c r="M155" s="53" t="s">
        <v>36</v>
      </c>
      <c r="N155" s="53" t="s">
        <v>18</v>
      </c>
      <c r="O155" s="53" t="s">
        <v>23</v>
      </c>
      <c r="P155" s="53" t="s">
        <v>20</v>
      </c>
      <c r="Q155" s="53" t="s">
        <v>17</v>
      </c>
      <c r="R155" s="144"/>
      <c r="S155" s="151"/>
      <c r="T155" s="1">
        <v>141.5</v>
      </c>
      <c r="U155" s="1">
        <v>141.5</v>
      </c>
      <c r="V155" s="1">
        <v>141.5</v>
      </c>
      <c r="W155" s="1">
        <v>0</v>
      </c>
      <c r="X155" s="1">
        <v>0</v>
      </c>
      <c r="Y155" s="1">
        <v>0</v>
      </c>
      <c r="Z155" s="58">
        <f t="shared" si="49"/>
        <v>424.5</v>
      </c>
      <c r="AA155" s="57">
        <v>2027</v>
      </c>
      <c r="AB155" s="33"/>
      <c r="AC155" s="92"/>
      <c r="AD155" s="92"/>
      <c r="AE155" s="92"/>
    </row>
    <row r="156" spans="1:31" ht="63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76" t="s">
        <v>193</v>
      </c>
      <c r="S156" s="61" t="s">
        <v>37</v>
      </c>
      <c r="T156" s="2">
        <v>1</v>
      </c>
      <c r="U156" s="2">
        <v>1</v>
      </c>
      <c r="V156" s="2">
        <v>1</v>
      </c>
      <c r="W156" s="2">
        <v>0</v>
      </c>
      <c r="X156" s="2">
        <v>0</v>
      </c>
      <c r="Y156" s="2">
        <v>0</v>
      </c>
      <c r="Z156" s="48">
        <f t="shared" ref="Z156:Z164" si="50">SUM(T156:Y156)</f>
        <v>3</v>
      </c>
      <c r="AA156" s="40">
        <v>2027</v>
      </c>
      <c r="AB156" s="33"/>
      <c r="AC156" s="92"/>
      <c r="AD156" s="92"/>
      <c r="AE156" s="92"/>
    </row>
    <row r="157" spans="1:31" ht="63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76" t="s">
        <v>194</v>
      </c>
      <c r="S157" s="61" t="s">
        <v>45</v>
      </c>
      <c r="T157" s="4">
        <v>2</v>
      </c>
      <c r="U157" s="4">
        <v>2</v>
      </c>
      <c r="V157" s="4">
        <v>2</v>
      </c>
      <c r="W157" s="4">
        <v>0</v>
      </c>
      <c r="X157" s="4">
        <v>0</v>
      </c>
      <c r="Y157" s="4">
        <v>0</v>
      </c>
      <c r="Z157" s="6">
        <f t="shared" si="50"/>
        <v>6</v>
      </c>
      <c r="AA157" s="40">
        <v>2027</v>
      </c>
      <c r="AB157" s="33"/>
      <c r="AC157" s="92"/>
      <c r="AD157" s="92"/>
      <c r="AE157" s="92"/>
    </row>
    <row r="158" spans="1:31" ht="31.5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60" t="s">
        <v>203</v>
      </c>
      <c r="S158" s="61" t="s">
        <v>45</v>
      </c>
      <c r="T158" s="4">
        <v>2.1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6">
        <f>SUM(T158:Y158)</f>
        <v>2.1</v>
      </c>
      <c r="AA158" s="40">
        <v>2025</v>
      </c>
      <c r="AB158" s="33"/>
      <c r="AC158" s="92"/>
      <c r="AD158" s="92"/>
      <c r="AE158" s="92"/>
    </row>
    <row r="159" spans="1:31" ht="31.5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76" t="s">
        <v>204</v>
      </c>
      <c r="S159" s="61" t="s">
        <v>37</v>
      </c>
      <c r="T159" s="2">
        <v>2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48">
        <f t="shared" ref="Z159:Z160" si="51">SUM(T159:Y159)</f>
        <v>2</v>
      </c>
      <c r="AA159" s="40">
        <v>2025</v>
      </c>
      <c r="AB159" s="33"/>
      <c r="AC159" s="92"/>
      <c r="AD159" s="92"/>
      <c r="AE159" s="92"/>
    </row>
    <row r="160" spans="1:31" ht="31.5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76" t="s">
        <v>205</v>
      </c>
      <c r="S160" s="61" t="s">
        <v>45</v>
      </c>
      <c r="T160" s="4">
        <v>2.9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6">
        <f t="shared" si="51"/>
        <v>2.9</v>
      </c>
      <c r="AA160" s="40">
        <v>2025</v>
      </c>
      <c r="AB160" s="33"/>
      <c r="AC160" s="92"/>
      <c r="AD160" s="92"/>
      <c r="AE160" s="92"/>
    </row>
    <row r="161" spans="1:30" ht="31.5" hidden="1" x14ac:dyDescent="0.25">
      <c r="A161" s="53" t="s">
        <v>17</v>
      </c>
      <c r="B161" s="53" t="s">
        <v>18</v>
      </c>
      <c r="C161" s="53" t="s">
        <v>23</v>
      </c>
      <c r="D161" s="53" t="s">
        <v>17</v>
      </c>
      <c r="E161" s="53" t="s">
        <v>20</v>
      </c>
      <c r="F161" s="53" t="s">
        <v>17</v>
      </c>
      <c r="G161" s="53" t="s">
        <v>21</v>
      </c>
      <c r="H161" s="53" t="s">
        <v>18</v>
      </c>
      <c r="I161" s="53" t="s">
        <v>23</v>
      </c>
      <c r="J161" s="53" t="s">
        <v>17</v>
      </c>
      <c r="K161" s="53" t="s">
        <v>17</v>
      </c>
      <c r="L161" s="53" t="s">
        <v>18</v>
      </c>
      <c r="M161" s="53" t="s">
        <v>39</v>
      </c>
      <c r="N161" s="53" t="s">
        <v>39</v>
      </c>
      <c r="O161" s="53" t="s">
        <v>39</v>
      </c>
      <c r="P161" s="53" t="s">
        <v>39</v>
      </c>
      <c r="Q161" s="53" t="s">
        <v>39</v>
      </c>
      <c r="R161" s="67" t="s">
        <v>196</v>
      </c>
      <c r="S161" s="81" t="s">
        <v>0</v>
      </c>
      <c r="T161" s="58"/>
      <c r="U161" s="58">
        <v>0</v>
      </c>
      <c r="V161" s="58">
        <v>0</v>
      </c>
      <c r="W161" s="58">
        <v>0</v>
      </c>
      <c r="X161" s="58">
        <v>0</v>
      </c>
      <c r="Y161" s="58">
        <v>0</v>
      </c>
      <c r="Z161" s="58">
        <f t="shared" si="50"/>
        <v>0</v>
      </c>
      <c r="AA161" s="57">
        <v>2025</v>
      </c>
      <c r="AB161" s="33"/>
    </row>
    <row r="162" spans="1:30" s="50" customFormat="1" ht="31.5" x14ac:dyDescent="0.25">
      <c r="A162" s="45"/>
      <c r="B162" s="45"/>
      <c r="C162" s="45"/>
      <c r="D162" s="45"/>
      <c r="E162" s="45"/>
      <c r="F162" s="45"/>
      <c r="G162" s="45"/>
      <c r="H162" s="45" t="s">
        <v>18</v>
      </c>
      <c r="I162" s="45" t="s">
        <v>23</v>
      </c>
      <c r="J162" s="45" t="s">
        <v>17</v>
      </c>
      <c r="K162" s="45" t="s">
        <v>17</v>
      </c>
      <c r="L162" s="45" t="s">
        <v>19</v>
      </c>
      <c r="M162" s="45" t="s">
        <v>17</v>
      </c>
      <c r="N162" s="45" t="s">
        <v>17</v>
      </c>
      <c r="O162" s="45" t="s">
        <v>17</v>
      </c>
      <c r="P162" s="45" t="s">
        <v>17</v>
      </c>
      <c r="Q162" s="45" t="s">
        <v>17</v>
      </c>
      <c r="R162" s="72" t="s">
        <v>48</v>
      </c>
      <c r="S162" s="113" t="s">
        <v>0</v>
      </c>
      <c r="T162" s="112">
        <f>T173+T180+T210</f>
        <v>90144</v>
      </c>
      <c r="U162" s="112">
        <f t="shared" ref="U162:Y162" si="52">U173+U180+U210</f>
        <v>20000</v>
      </c>
      <c r="V162" s="112">
        <f t="shared" si="52"/>
        <v>20000</v>
      </c>
      <c r="W162" s="112">
        <f t="shared" si="52"/>
        <v>10000</v>
      </c>
      <c r="X162" s="112">
        <f t="shared" si="52"/>
        <v>10000</v>
      </c>
      <c r="Y162" s="112">
        <f t="shared" si="52"/>
        <v>10000</v>
      </c>
      <c r="Z162" s="112">
        <f t="shared" si="50"/>
        <v>160144</v>
      </c>
      <c r="AA162" s="113">
        <v>2030</v>
      </c>
      <c r="AB162" s="94"/>
      <c r="AC162" s="49"/>
    </row>
    <row r="163" spans="1:30" s="50" customFormat="1" ht="31.5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9" t="s">
        <v>112</v>
      </c>
      <c r="S163" s="40" t="s">
        <v>37</v>
      </c>
      <c r="T163" s="2">
        <f>T174+T182+T212</f>
        <v>22</v>
      </c>
      <c r="U163" s="2">
        <f t="shared" ref="U163:Y163" si="53">U174+U182+U212</f>
        <v>8</v>
      </c>
      <c r="V163" s="2">
        <f t="shared" si="53"/>
        <v>8</v>
      </c>
      <c r="W163" s="2">
        <f t="shared" si="53"/>
        <v>6</v>
      </c>
      <c r="X163" s="2">
        <f t="shared" si="53"/>
        <v>6</v>
      </c>
      <c r="Y163" s="2">
        <f t="shared" si="53"/>
        <v>6</v>
      </c>
      <c r="Z163" s="44">
        <f t="shared" si="50"/>
        <v>56</v>
      </c>
      <c r="AA163" s="40">
        <v>2030</v>
      </c>
      <c r="AB163" s="78"/>
      <c r="AC163" s="49"/>
    </row>
    <row r="164" spans="1:30" s="50" customFormat="1" ht="31.5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9" t="s">
        <v>113</v>
      </c>
      <c r="S164" s="40" t="s">
        <v>45</v>
      </c>
      <c r="T164" s="4">
        <f>T175+T181+T211</f>
        <v>18.5</v>
      </c>
      <c r="U164" s="4">
        <f t="shared" ref="U164:Y164" si="54">U175+U181+U211</f>
        <v>8</v>
      </c>
      <c r="V164" s="4">
        <f t="shared" si="54"/>
        <v>8</v>
      </c>
      <c r="W164" s="4">
        <f t="shared" si="54"/>
        <v>9</v>
      </c>
      <c r="X164" s="4">
        <f t="shared" si="54"/>
        <v>9</v>
      </c>
      <c r="Y164" s="4">
        <f t="shared" si="54"/>
        <v>9</v>
      </c>
      <c r="Z164" s="5">
        <f t="shared" si="50"/>
        <v>61.5</v>
      </c>
      <c r="AA164" s="40">
        <v>2030</v>
      </c>
      <c r="AB164" s="94"/>
      <c r="AC164" s="49"/>
    </row>
    <row r="165" spans="1:30" s="8" customFormat="1" ht="47.25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60" t="s">
        <v>97</v>
      </c>
      <c r="S165" s="121" t="s">
        <v>8</v>
      </c>
      <c r="T165" s="3">
        <f>(4539.3+T164)/13987*100</f>
        <v>32.58597268892543</v>
      </c>
      <c r="U165" s="3">
        <f t="shared" ref="U165:Y165" si="55">(4539.3+U164)/13987*100</f>
        <v>32.510902981339818</v>
      </c>
      <c r="V165" s="3">
        <f t="shared" si="55"/>
        <v>32.510902981339818</v>
      </c>
      <c r="W165" s="3">
        <f t="shared" si="55"/>
        <v>32.518052477300351</v>
      </c>
      <c r="X165" s="3">
        <f t="shared" si="55"/>
        <v>32.518052477300351</v>
      </c>
      <c r="Y165" s="3">
        <f t="shared" si="55"/>
        <v>32.518052477300351</v>
      </c>
      <c r="Z165" s="5">
        <f>Y165</f>
        <v>32.518052477300351</v>
      </c>
      <c r="AA165" s="40">
        <v>2030</v>
      </c>
      <c r="AB165" s="87"/>
      <c r="AC165" s="59"/>
    </row>
    <row r="166" spans="1:30" ht="32.2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5" t="s">
        <v>98</v>
      </c>
      <c r="S166" s="121" t="s">
        <v>8</v>
      </c>
      <c r="T166" s="4">
        <v>91</v>
      </c>
      <c r="U166" s="4">
        <v>91</v>
      </c>
      <c r="V166" s="4">
        <v>91</v>
      </c>
      <c r="W166" s="4">
        <v>91</v>
      </c>
      <c r="X166" s="4">
        <v>91</v>
      </c>
      <c r="Y166" s="4">
        <v>91</v>
      </c>
      <c r="Z166" s="5">
        <v>91</v>
      </c>
      <c r="AA166" s="40">
        <v>2030</v>
      </c>
      <c r="AB166" s="94"/>
    </row>
    <row r="167" spans="1:30" ht="46.9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5" t="s">
        <v>115</v>
      </c>
      <c r="S167" s="121" t="s">
        <v>116</v>
      </c>
      <c r="T167" s="4">
        <v>23.7</v>
      </c>
      <c r="U167" s="4">
        <v>23.7</v>
      </c>
      <c r="V167" s="4">
        <v>23.7</v>
      </c>
      <c r="W167" s="4">
        <v>23.7</v>
      </c>
      <c r="X167" s="4">
        <v>23.7</v>
      </c>
      <c r="Y167" s="4">
        <v>23.7</v>
      </c>
      <c r="Z167" s="5">
        <v>23.7</v>
      </c>
      <c r="AA167" s="40">
        <v>2030</v>
      </c>
      <c r="AB167" s="94"/>
    </row>
    <row r="168" spans="1:30" s="50" customFormat="1" ht="31.5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9" t="s">
        <v>99</v>
      </c>
      <c r="S168" s="40" t="s">
        <v>8</v>
      </c>
      <c r="T168" s="3">
        <v>43.1</v>
      </c>
      <c r="U168" s="3">
        <v>43.1</v>
      </c>
      <c r="V168" s="3">
        <v>43.1</v>
      </c>
      <c r="W168" s="3">
        <v>43.1</v>
      </c>
      <c r="X168" s="3">
        <v>43.1</v>
      </c>
      <c r="Y168" s="3">
        <v>43.1</v>
      </c>
      <c r="Z168" s="6">
        <v>43.1</v>
      </c>
      <c r="AA168" s="40">
        <v>2030</v>
      </c>
      <c r="AB168" s="94"/>
      <c r="AC168" s="49"/>
    </row>
    <row r="169" spans="1:30" s="50" customFormat="1" ht="50.45" customHeight="1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123" t="s">
        <v>100</v>
      </c>
      <c r="S169" s="54" t="s">
        <v>38</v>
      </c>
      <c r="T169" s="55">
        <v>0</v>
      </c>
      <c r="U169" s="55">
        <v>0</v>
      </c>
      <c r="V169" s="55">
        <v>0</v>
      </c>
      <c r="W169" s="55">
        <v>1</v>
      </c>
      <c r="X169" s="55">
        <v>1</v>
      </c>
      <c r="Y169" s="55">
        <v>1</v>
      </c>
      <c r="Z169" s="56">
        <v>1</v>
      </c>
      <c r="AA169" s="57">
        <v>2030</v>
      </c>
      <c r="AB169" s="94"/>
      <c r="AC169" s="49"/>
    </row>
    <row r="170" spans="1:30" s="50" customFormat="1" ht="31.5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9" t="s">
        <v>59</v>
      </c>
      <c r="S170" s="40" t="s">
        <v>37</v>
      </c>
      <c r="T170" s="43">
        <f t="shared" ref="T170:X170" si="56">T174</f>
        <v>0</v>
      </c>
      <c r="U170" s="43">
        <f t="shared" si="56"/>
        <v>0</v>
      </c>
      <c r="V170" s="43">
        <f t="shared" si="56"/>
        <v>0</v>
      </c>
      <c r="W170" s="43">
        <f t="shared" si="56"/>
        <v>2</v>
      </c>
      <c r="X170" s="43">
        <f t="shared" si="56"/>
        <v>2</v>
      </c>
      <c r="Y170" s="43">
        <f>Y174</f>
        <v>2</v>
      </c>
      <c r="Z170" s="48">
        <f>SUM(T170:Y170)</f>
        <v>6</v>
      </c>
      <c r="AA170" s="40">
        <v>2030</v>
      </c>
      <c r="AB170" s="98"/>
      <c r="AC170" s="95"/>
      <c r="AD170" s="95"/>
    </row>
    <row r="171" spans="1:30" ht="31.9" customHeight="1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123" t="s">
        <v>151</v>
      </c>
      <c r="S171" s="54" t="s">
        <v>38</v>
      </c>
      <c r="T171" s="55">
        <v>0</v>
      </c>
      <c r="U171" s="55">
        <v>0</v>
      </c>
      <c r="V171" s="55">
        <v>0</v>
      </c>
      <c r="W171" s="55">
        <v>1</v>
      </c>
      <c r="X171" s="55">
        <v>1</v>
      </c>
      <c r="Y171" s="55">
        <v>1</v>
      </c>
      <c r="Z171" s="56">
        <v>1</v>
      </c>
      <c r="AA171" s="57">
        <v>2030</v>
      </c>
      <c r="AC171" s="88"/>
      <c r="AD171" s="88"/>
    </row>
    <row r="172" spans="1:30" s="73" customFormat="1" ht="31.5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9" t="s">
        <v>101</v>
      </c>
      <c r="S172" s="61" t="s">
        <v>37</v>
      </c>
      <c r="T172" s="2">
        <v>0</v>
      </c>
      <c r="U172" s="2">
        <v>0</v>
      </c>
      <c r="V172" s="2">
        <v>0</v>
      </c>
      <c r="W172" s="2">
        <v>2</v>
      </c>
      <c r="X172" s="2">
        <v>2</v>
      </c>
      <c r="Y172" s="2">
        <v>2</v>
      </c>
      <c r="Z172" s="44">
        <f t="shared" ref="Z172:Z177" si="57">SUM(T172:Y172)</f>
        <v>6</v>
      </c>
      <c r="AA172" s="40">
        <v>2030</v>
      </c>
      <c r="AB172" s="87"/>
    </row>
    <row r="173" spans="1:30" s="50" customFormat="1" ht="56.25" customHeight="1" x14ac:dyDescent="0.25">
      <c r="A173" s="53" t="s">
        <v>17</v>
      </c>
      <c r="B173" s="53" t="s">
        <v>23</v>
      </c>
      <c r="C173" s="53" t="s">
        <v>21</v>
      </c>
      <c r="D173" s="53" t="s">
        <v>17</v>
      </c>
      <c r="E173" s="53" t="s">
        <v>20</v>
      </c>
      <c r="F173" s="53" t="s">
        <v>17</v>
      </c>
      <c r="G173" s="53" t="s">
        <v>21</v>
      </c>
      <c r="H173" s="53" t="s">
        <v>18</v>
      </c>
      <c r="I173" s="53" t="s">
        <v>23</v>
      </c>
      <c r="J173" s="53" t="s">
        <v>17</v>
      </c>
      <c r="K173" s="53" t="s">
        <v>117</v>
      </c>
      <c r="L173" s="53" t="s">
        <v>19</v>
      </c>
      <c r="M173" s="53" t="s">
        <v>20</v>
      </c>
      <c r="N173" s="53" t="s">
        <v>20</v>
      </c>
      <c r="O173" s="53" t="s">
        <v>20</v>
      </c>
      <c r="P173" s="53" t="s">
        <v>20</v>
      </c>
      <c r="Q173" s="53" t="s">
        <v>19</v>
      </c>
      <c r="R173" s="117" t="s">
        <v>152</v>
      </c>
      <c r="S173" s="118" t="s">
        <v>0</v>
      </c>
      <c r="T173" s="58">
        <v>0</v>
      </c>
      <c r="U173" s="58">
        <v>0</v>
      </c>
      <c r="V173" s="58">
        <v>0</v>
      </c>
      <c r="W173" s="58">
        <v>5000</v>
      </c>
      <c r="X173" s="58">
        <v>5000</v>
      </c>
      <c r="Y173" s="58">
        <v>5000</v>
      </c>
      <c r="Z173" s="58">
        <f t="shared" si="57"/>
        <v>15000</v>
      </c>
      <c r="AA173" s="57">
        <v>2030</v>
      </c>
      <c r="AB173" s="33"/>
      <c r="AC173" s="49"/>
    </row>
    <row r="174" spans="1:30" s="50" customFormat="1" ht="31.5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9" t="s">
        <v>112</v>
      </c>
      <c r="S174" s="51" t="s">
        <v>37</v>
      </c>
      <c r="T174" s="43">
        <v>0</v>
      </c>
      <c r="U174" s="43">
        <v>0</v>
      </c>
      <c r="V174" s="43">
        <v>0</v>
      </c>
      <c r="W174" s="43">
        <v>2</v>
      </c>
      <c r="X174" s="43">
        <v>2</v>
      </c>
      <c r="Y174" s="43">
        <v>2</v>
      </c>
      <c r="Z174" s="48">
        <f t="shared" si="57"/>
        <v>6</v>
      </c>
      <c r="AA174" s="121">
        <v>2030</v>
      </c>
      <c r="AB174" s="33"/>
      <c r="AC174" s="49"/>
    </row>
    <row r="175" spans="1:30" s="8" customFormat="1" ht="31.5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60" t="s">
        <v>113</v>
      </c>
      <c r="S175" s="61" t="s">
        <v>45</v>
      </c>
      <c r="T175" s="3">
        <v>0</v>
      </c>
      <c r="U175" s="3">
        <v>0</v>
      </c>
      <c r="V175" s="3">
        <v>0</v>
      </c>
      <c r="W175" s="3">
        <v>5</v>
      </c>
      <c r="X175" s="3">
        <v>5</v>
      </c>
      <c r="Y175" s="3">
        <v>5</v>
      </c>
      <c r="Z175" s="52">
        <f t="shared" si="57"/>
        <v>15</v>
      </c>
      <c r="AA175" s="121">
        <v>2030</v>
      </c>
      <c r="AB175" s="33"/>
      <c r="AC175" s="59"/>
    </row>
    <row r="176" spans="1:30" s="8" customFormat="1" ht="63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60" t="s">
        <v>178</v>
      </c>
      <c r="S176" s="61" t="s">
        <v>37</v>
      </c>
      <c r="T176" s="43">
        <v>0</v>
      </c>
      <c r="U176" s="43">
        <v>0</v>
      </c>
      <c r="V176" s="43">
        <v>0</v>
      </c>
      <c r="W176" s="43">
        <v>4</v>
      </c>
      <c r="X176" s="43">
        <v>4</v>
      </c>
      <c r="Y176" s="43">
        <v>4</v>
      </c>
      <c r="Z176" s="48">
        <f t="shared" si="57"/>
        <v>12</v>
      </c>
      <c r="AA176" s="40">
        <v>2030</v>
      </c>
      <c r="AB176" s="33"/>
      <c r="AC176" s="59"/>
    </row>
    <row r="177" spans="1:30" s="8" customFormat="1" ht="63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60" t="s">
        <v>179</v>
      </c>
      <c r="S177" s="61" t="s">
        <v>37</v>
      </c>
      <c r="T177" s="43">
        <v>0</v>
      </c>
      <c r="U177" s="43">
        <v>0</v>
      </c>
      <c r="V177" s="43">
        <v>0</v>
      </c>
      <c r="W177" s="43">
        <v>12</v>
      </c>
      <c r="X177" s="43">
        <v>12</v>
      </c>
      <c r="Y177" s="43">
        <v>12</v>
      </c>
      <c r="Z177" s="48">
        <f t="shared" si="57"/>
        <v>36</v>
      </c>
      <c r="AA177" s="40">
        <v>2030</v>
      </c>
      <c r="AB177" s="33"/>
      <c r="AC177" s="59"/>
    </row>
    <row r="178" spans="1:30" s="50" customFormat="1" ht="47.25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123" t="s">
        <v>153</v>
      </c>
      <c r="S178" s="54" t="s">
        <v>38</v>
      </c>
      <c r="T178" s="55">
        <v>0</v>
      </c>
      <c r="U178" s="55">
        <v>0</v>
      </c>
      <c r="V178" s="55">
        <v>1</v>
      </c>
      <c r="W178" s="55">
        <v>1</v>
      </c>
      <c r="X178" s="55">
        <v>1</v>
      </c>
      <c r="Y178" s="55">
        <v>1</v>
      </c>
      <c r="Z178" s="56">
        <v>1</v>
      </c>
      <c r="AA178" s="57">
        <v>2030</v>
      </c>
      <c r="AB178" s="94"/>
      <c r="AC178" s="49"/>
    </row>
    <row r="179" spans="1:30" ht="31.15" customHeight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9" t="s">
        <v>63</v>
      </c>
      <c r="S179" s="40" t="s">
        <v>37</v>
      </c>
      <c r="T179" s="2">
        <v>0</v>
      </c>
      <c r="U179" s="2">
        <v>0</v>
      </c>
      <c r="V179" s="2">
        <v>1</v>
      </c>
      <c r="W179" s="2">
        <v>1</v>
      </c>
      <c r="X179" s="2">
        <v>1</v>
      </c>
      <c r="Y179" s="2">
        <v>1</v>
      </c>
      <c r="Z179" s="48">
        <f t="shared" ref="Z179" si="58">SUM(T179:Y179)</f>
        <v>4</v>
      </c>
      <c r="AA179" s="40">
        <v>2030</v>
      </c>
      <c r="AC179" s="88"/>
      <c r="AD179" s="88"/>
    </row>
    <row r="180" spans="1:30" s="50" customFormat="1" ht="31.5" x14ac:dyDescent="0.25">
      <c r="A180" s="53"/>
      <c r="B180" s="53"/>
      <c r="C180" s="53"/>
      <c r="D180" s="53"/>
      <c r="E180" s="53"/>
      <c r="F180" s="53"/>
      <c r="G180" s="53"/>
      <c r="H180" s="53" t="s">
        <v>18</v>
      </c>
      <c r="I180" s="53" t="s">
        <v>23</v>
      </c>
      <c r="J180" s="53" t="s">
        <v>17</v>
      </c>
      <c r="K180" s="53" t="s">
        <v>18</v>
      </c>
      <c r="L180" s="53" t="s">
        <v>144</v>
      </c>
      <c r="M180" s="53" t="s">
        <v>17</v>
      </c>
      <c r="N180" s="53" t="s">
        <v>17</v>
      </c>
      <c r="O180" s="53" t="s">
        <v>17</v>
      </c>
      <c r="P180" s="53" t="s">
        <v>17</v>
      </c>
      <c r="Q180" s="53" t="s">
        <v>17</v>
      </c>
      <c r="R180" s="74" t="s">
        <v>158</v>
      </c>
      <c r="S180" s="54" t="s">
        <v>0</v>
      </c>
      <c r="T180" s="58">
        <f>T198+T203+T183+T188+T193</f>
        <v>24770.199999999997</v>
      </c>
      <c r="U180" s="58">
        <f t="shared" ref="U180:Y180" si="59">U198+U203+U183+U188+U193</f>
        <v>10000</v>
      </c>
      <c r="V180" s="58">
        <f t="shared" si="59"/>
        <v>10000</v>
      </c>
      <c r="W180" s="58">
        <f t="shared" si="59"/>
        <v>5000</v>
      </c>
      <c r="X180" s="58">
        <f t="shared" si="59"/>
        <v>5000</v>
      </c>
      <c r="Y180" s="58">
        <f t="shared" si="59"/>
        <v>5000</v>
      </c>
      <c r="Z180" s="58">
        <f t="shared" ref="Z180:Z203" si="60">SUM(T180:Y180)</f>
        <v>59770.2</v>
      </c>
      <c r="AA180" s="57">
        <v>2030</v>
      </c>
      <c r="AB180" s="33"/>
      <c r="AC180" s="49"/>
    </row>
    <row r="181" spans="1:30" s="50" customFormat="1" ht="31.5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75" t="s">
        <v>211</v>
      </c>
      <c r="S181" s="61" t="s">
        <v>45</v>
      </c>
      <c r="T181" s="3">
        <f>T186+T191+T196+T201+T204</f>
        <v>5.6</v>
      </c>
      <c r="U181" s="3">
        <f t="shared" ref="U181:Y181" si="61">U186+U191+U196+U201+U204</f>
        <v>4</v>
      </c>
      <c r="V181" s="3">
        <f t="shared" si="61"/>
        <v>4</v>
      </c>
      <c r="W181" s="3">
        <f t="shared" si="61"/>
        <v>4</v>
      </c>
      <c r="X181" s="3">
        <f t="shared" si="61"/>
        <v>4</v>
      </c>
      <c r="Y181" s="3">
        <f t="shared" si="61"/>
        <v>4</v>
      </c>
      <c r="Z181" s="6">
        <f>SUM(T181:Y181)</f>
        <v>25.6</v>
      </c>
      <c r="AA181" s="40">
        <v>2030</v>
      </c>
      <c r="AB181" s="33"/>
      <c r="AC181" s="49"/>
    </row>
    <row r="182" spans="1:30" s="50" customFormat="1" ht="31.5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75" t="s">
        <v>212</v>
      </c>
      <c r="S182" s="61" t="s">
        <v>37</v>
      </c>
      <c r="T182" s="43">
        <f>T187+T192+T197+T202+T205</f>
        <v>7</v>
      </c>
      <c r="U182" s="43">
        <f t="shared" ref="U182:Y182" si="62">U187+U192+U197+U202+U205</f>
        <v>4</v>
      </c>
      <c r="V182" s="43">
        <f t="shared" si="62"/>
        <v>4</v>
      </c>
      <c r="W182" s="43">
        <f t="shared" si="62"/>
        <v>4</v>
      </c>
      <c r="X182" s="43">
        <f t="shared" si="62"/>
        <v>4</v>
      </c>
      <c r="Y182" s="43">
        <f t="shared" si="62"/>
        <v>4</v>
      </c>
      <c r="Z182" s="48">
        <f t="shared" si="60"/>
        <v>27</v>
      </c>
      <c r="AA182" s="40">
        <v>2030</v>
      </c>
      <c r="AB182" s="33"/>
      <c r="AC182" s="49"/>
    </row>
    <row r="183" spans="1:30" s="50" customFormat="1" ht="15.75" customHeight="1" x14ac:dyDescent="0.25">
      <c r="A183" s="53" t="s">
        <v>17</v>
      </c>
      <c r="B183" s="53" t="s">
        <v>17</v>
      </c>
      <c r="C183" s="53" t="s">
        <v>21</v>
      </c>
      <c r="D183" s="53" t="s">
        <v>17</v>
      </c>
      <c r="E183" s="53" t="s">
        <v>17</v>
      </c>
      <c r="F183" s="53" t="s">
        <v>17</v>
      </c>
      <c r="G183" s="53" t="s">
        <v>17</v>
      </c>
      <c r="H183" s="53" t="s">
        <v>18</v>
      </c>
      <c r="I183" s="53" t="s">
        <v>23</v>
      </c>
      <c r="J183" s="53" t="s">
        <v>17</v>
      </c>
      <c r="K183" s="53" t="s">
        <v>18</v>
      </c>
      <c r="L183" s="53" t="s">
        <v>144</v>
      </c>
      <c r="M183" s="53" t="s">
        <v>17</v>
      </c>
      <c r="N183" s="53" t="s">
        <v>17</v>
      </c>
      <c r="O183" s="53" t="s">
        <v>17</v>
      </c>
      <c r="P183" s="53" t="s">
        <v>17</v>
      </c>
      <c r="Q183" s="53" t="s">
        <v>17</v>
      </c>
      <c r="R183" s="134" t="s">
        <v>222</v>
      </c>
      <c r="S183" s="145" t="s">
        <v>0</v>
      </c>
      <c r="T183" s="1">
        <f>T184+T185</f>
        <v>542.4</v>
      </c>
      <c r="U183" s="1">
        <f t="shared" ref="U183:Y183" si="63">U184+U185</f>
        <v>0</v>
      </c>
      <c r="V183" s="1">
        <f t="shared" si="63"/>
        <v>0</v>
      </c>
      <c r="W183" s="1">
        <f t="shared" si="63"/>
        <v>0</v>
      </c>
      <c r="X183" s="1">
        <f t="shared" si="63"/>
        <v>0</v>
      </c>
      <c r="Y183" s="1">
        <f t="shared" si="63"/>
        <v>0</v>
      </c>
      <c r="Z183" s="58">
        <f t="shared" si="60"/>
        <v>542.4</v>
      </c>
      <c r="AA183" s="54">
        <v>2025</v>
      </c>
      <c r="AB183" s="33"/>
      <c r="AC183" s="49"/>
    </row>
    <row r="184" spans="1:30" s="50" customFormat="1" ht="15.75" customHeight="1" x14ac:dyDescent="0.25">
      <c r="A184" s="53" t="s">
        <v>17</v>
      </c>
      <c r="B184" s="53" t="s">
        <v>17</v>
      </c>
      <c r="C184" s="53" t="s">
        <v>21</v>
      </c>
      <c r="D184" s="53" t="s">
        <v>17</v>
      </c>
      <c r="E184" s="53" t="s">
        <v>17</v>
      </c>
      <c r="F184" s="53" t="s">
        <v>17</v>
      </c>
      <c r="G184" s="53" t="s">
        <v>17</v>
      </c>
      <c r="H184" s="53" t="s">
        <v>18</v>
      </c>
      <c r="I184" s="53" t="s">
        <v>23</v>
      </c>
      <c r="J184" s="53" t="s">
        <v>17</v>
      </c>
      <c r="K184" s="53" t="s">
        <v>18</v>
      </c>
      <c r="L184" s="53" t="s">
        <v>144</v>
      </c>
      <c r="M184" s="53" t="s">
        <v>18</v>
      </c>
      <c r="N184" s="53" t="s">
        <v>22</v>
      </c>
      <c r="O184" s="53" t="s">
        <v>17</v>
      </c>
      <c r="P184" s="53" t="s">
        <v>17</v>
      </c>
      <c r="Q184" s="53" t="s">
        <v>17</v>
      </c>
      <c r="R184" s="143"/>
      <c r="S184" s="146"/>
      <c r="T184" s="1">
        <v>460.5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58">
        <f t="shared" si="60"/>
        <v>460.5</v>
      </c>
      <c r="AA184" s="54">
        <v>2025</v>
      </c>
      <c r="AB184" s="33"/>
      <c r="AC184" s="49"/>
    </row>
    <row r="185" spans="1:30" s="50" customFormat="1" ht="15.75" customHeight="1" x14ac:dyDescent="0.25">
      <c r="A185" s="53" t="s">
        <v>17</v>
      </c>
      <c r="B185" s="53" t="s">
        <v>17</v>
      </c>
      <c r="C185" s="53" t="s">
        <v>21</v>
      </c>
      <c r="D185" s="53" t="s">
        <v>17</v>
      </c>
      <c r="E185" s="53" t="s">
        <v>17</v>
      </c>
      <c r="F185" s="53" t="s">
        <v>17</v>
      </c>
      <c r="G185" s="53" t="s">
        <v>17</v>
      </c>
      <c r="H185" s="53" t="s">
        <v>18</v>
      </c>
      <c r="I185" s="53" t="s">
        <v>23</v>
      </c>
      <c r="J185" s="53" t="s">
        <v>17</v>
      </c>
      <c r="K185" s="53" t="s">
        <v>18</v>
      </c>
      <c r="L185" s="53" t="s">
        <v>144</v>
      </c>
      <c r="M185" s="53" t="s">
        <v>18</v>
      </c>
      <c r="N185" s="53" t="s">
        <v>22</v>
      </c>
      <c r="O185" s="53" t="s">
        <v>213</v>
      </c>
      <c r="P185" s="53" t="s">
        <v>17</v>
      </c>
      <c r="Q185" s="53" t="s">
        <v>17</v>
      </c>
      <c r="R185" s="144"/>
      <c r="S185" s="147"/>
      <c r="T185" s="1">
        <v>81.900000000000006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58">
        <f t="shared" si="60"/>
        <v>81.900000000000006</v>
      </c>
      <c r="AA185" s="54">
        <v>2025</v>
      </c>
      <c r="AB185" s="33"/>
      <c r="AC185" s="49"/>
    </row>
    <row r="186" spans="1:30" s="50" customFormat="1" ht="31.5" hidden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75" t="s">
        <v>224</v>
      </c>
      <c r="S186" s="61" t="s">
        <v>45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6">
        <f t="shared" si="60"/>
        <v>0</v>
      </c>
      <c r="AA186" s="40">
        <v>2025</v>
      </c>
      <c r="AB186" s="33"/>
      <c r="AC186" s="49"/>
    </row>
    <row r="187" spans="1:30" s="50" customFormat="1" ht="31.5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75" t="s">
        <v>226</v>
      </c>
      <c r="S187" s="61" t="s">
        <v>37</v>
      </c>
      <c r="T187" s="43">
        <v>1</v>
      </c>
      <c r="U187" s="43">
        <v>0</v>
      </c>
      <c r="V187" s="43">
        <v>0</v>
      </c>
      <c r="W187" s="43">
        <v>0</v>
      </c>
      <c r="X187" s="43">
        <v>0</v>
      </c>
      <c r="Y187" s="43">
        <v>0</v>
      </c>
      <c r="Z187" s="48">
        <f t="shared" si="60"/>
        <v>1</v>
      </c>
      <c r="AA187" s="40">
        <v>2025</v>
      </c>
      <c r="AB187" s="33"/>
      <c r="AC187" s="49"/>
    </row>
    <row r="188" spans="1:30" s="50" customFormat="1" ht="15.75" customHeight="1" x14ac:dyDescent="0.25">
      <c r="A188" s="53" t="s">
        <v>17</v>
      </c>
      <c r="B188" s="53" t="s">
        <v>17</v>
      </c>
      <c r="C188" s="53" t="s">
        <v>23</v>
      </c>
      <c r="D188" s="53" t="s">
        <v>17</v>
      </c>
      <c r="E188" s="53" t="s">
        <v>17</v>
      </c>
      <c r="F188" s="53" t="s">
        <v>17</v>
      </c>
      <c r="G188" s="53" t="s">
        <v>17</v>
      </c>
      <c r="H188" s="53" t="s">
        <v>18</v>
      </c>
      <c r="I188" s="53" t="s">
        <v>23</v>
      </c>
      <c r="J188" s="53" t="s">
        <v>17</v>
      </c>
      <c r="K188" s="53" t="s">
        <v>18</v>
      </c>
      <c r="L188" s="53" t="s">
        <v>144</v>
      </c>
      <c r="M188" s="53" t="s">
        <v>17</v>
      </c>
      <c r="N188" s="53" t="s">
        <v>17</v>
      </c>
      <c r="O188" s="53" t="s">
        <v>17</v>
      </c>
      <c r="P188" s="53" t="s">
        <v>17</v>
      </c>
      <c r="Q188" s="53" t="s">
        <v>17</v>
      </c>
      <c r="R188" s="134" t="s">
        <v>223</v>
      </c>
      <c r="S188" s="145" t="s">
        <v>0</v>
      </c>
      <c r="T188" s="1">
        <f>T189+T190</f>
        <v>5107.2</v>
      </c>
      <c r="U188" s="1">
        <f t="shared" ref="U188:Y188" si="64">U189+U190</f>
        <v>0</v>
      </c>
      <c r="V188" s="1">
        <f t="shared" si="64"/>
        <v>0</v>
      </c>
      <c r="W188" s="1">
        <f t="shared" si="64"/>
        <v>0</v>
      </c>
      <c r="X188" s="1">
        <f t="shared" si="64"/>
        <v>0</v>
      </c>
      <c r="Y188" s="1">
        <f t="shared" si="64"/>
        <v>0</v>
      </c>
      <c r="Z188" s="58">
        <f t="shared" si="60"/>
        <v>5107.2</v>
      </c>
      <c r="AA188" s="54">
        <v>2025</v>
      </c>
      <c r="AB188" s="33"/>
      <c r="AC188" s="49"/>
    </row>
    <row r="189" spans="1:30" s="50" customFormat="1" ht="15.75" customHeight="1" x14ac:dyDescent="0.25">
      <c r="A189" s="53" t="s">
        <v>17</v>
      </c>
      <c r="B189" s="53" t="s">
        <v>17</v>
      </c>
      <c r="C189" s="53" t="s">
        <v>23</v>
      </c>
      <c r="D189" s="53" t="s">
        <v>17</v>
      </c>
      <c r="E189" s="53" t="s">
        <v>17</v>
      </c>
      <c r="F189" s="53" t="s">
        <v>17</v>
      </c>
      <c r="G189" s="53" t="s">
        <v>17</v>
      </c>
      <c r="H189" s="53" t="s">
        <v>18</v>
      </c>
      <c r="I189" s="53" t="s">
        <v>23</v>
      </c>
      <c r="J189" s="53" t="s">
        <v>17</v>
      </c>
      <c r="K189" s="53" t="s">
        <v>18</v>
      </c>
      <c r="L189" s="53" t="s">
        <v>144</v>
      </c>
      <c r="M189" s="53" t="s">
        <v>18</v>
      </c>
      <c r="N189" s="53" t="s">
        <v>22</v>
      </c>
      <c r="O189" s="53" t="s">
        <v>17</v>
      </c>
      <c r="P189" s="53" t="s">
        <v>17</v>
      </c>
      <c r="Q189" s="53" t="s">
        <v>17</v>
      </c>
      <c r="R189" s="143"/>
      <c r="S189" s="146"/>
      <c r="T189" s="1">
        <v>4187.8999999999996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58">
        <f t="shared" si="60"/>
        <v>4187.8999999999996</v>
      </c>
      <c r="AA189" s="54">
        <v>2025</v>
      </c>
      <c r="AB189" s="33"/>
      <c r="AC189" s="49"/>
    </row>
    <row r="190" spans="1:30" s="50" customFormat="1" ht="15.75" customHeight="1" x14ac:dyDescent="0.25">
      <c r="A190" s="53" t="s">
        <v>17</v>
      </c>
      <c r="B190" s="53" t="s">
        <v>17</v>
      </c>
      <c r="C190" s="53" t="s">
        <v>23</v>
      </c>
      <c r="D190" s="53" t="s">
        <v>17</v>
      </c>
      <c r="E190" s="53" t="s">
        <v>17</v>
      </c>
      <c r="F190" s="53" t="s">
        <v>17</v>
      </c>
      <c r="G190" s="53" t="s">
        <v>17</v>
      </c>
      <c r="H190" s="53" t="s">
        <v>18</v>
      </c>
      <c r="I190" s="53" t="s">
        <v>23</v>
      </c>
      <c r="J190" s="53" t="s">
        <v>17</v>
      </c>
      <c r="K190" s="53" t="s">
        <v>18</v>
      </c>
      <c r="L190" s="53" t="s">
        <v>144</v>
      </c>
      <c r="M190" s="53" t="s">
        <v>18</v>
      </c>
      <c r="N190" s="53" t="s">
        <v>22</v>
      </c>
      <c r="O190" s="53" t="s">
        <v>213</v>
      </c>
      <c r="P190" s="53" t="s">
        <v>17</v>
      </c>
      <c r="Q190" s="53" t="s">
        <v>17</v>
      </c>
      <c r="R190" s="144"/>
      <c r="S190" s="147"/>
      <c r="T190" s="1">
        <v>919.3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58">
        <f t="shared" si="60"/>
        <v>919.3</v>
      </c>
      <c r="AA190" s="54">
        <v>2025</v>
      </c>
      <c r="AB190" s="33"/>
      <c r="AC190" s="49"/>
    </row>
    <row r="191" spans="1:30" s="50" customFormat="1" ht="31.5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75" t="s">
        <v>214</v>
      </c>
      <c r="S191" s="61" t="s">
        <v>45</v>
      </c>
      <c r="T191" s="3">
        <v>1.2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6">
        <f t="shared" si="60"/>
        <v>1.2</v>
      </c>
      <c r="AA191" s="40">
        <v>2025</v>
      </c>
      <c r="AB191" s="33"/>
      <c r="AC191" s="49"/>
    </row>
    <row r="192" spans="1:30" s="50" customFormat="1" ht="31.5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75" t="s">
        <v>215</v>
      </c>
      <c r="S192" s="61" t="s">
        <v>37</v>
      </c>
      <c r="T192" s="43">
        <v>1</v>
      </c>
      <c r="U192" s="43">
        <v>0</v>
      </c>
      <c r="V192" s="43">
        <v>0</v>
      </c>
      <c r="W192" s="43">
        <v>0</v>
      </c>
      <c r="X192" s="43">
        <v>0</v>
      </c>
      <c r="Y192" s="43">
        <v>0</v>
      </c>
      <c r="Z192" s="48">
        <f t="shared" si="60"/>
        <v>1</v>
      </c>
      <c r="AA192" s="40">
        <v>2025</v>
      </c>
      <c r="AB192" s="33"/>
      <c r="AC192" s="49"/>
    </row>
    <row r="193" spans="1:30" s="50" customFormat="1" ht="15.75" customHeight="1" x14ac:dyDescent="0.25">
      <c r="A193" s="53" t="s">
        <v>17</v>
      </c>
      <c r="B193" s="53" t="s">
        <v>17</v>
      </c>
      <c r="C193" s="53" t="s">
        <v>20</v>
      </c>
      <c r="D193" s="53" t="s">
        <v>17</v>
      </c>
      <c r="E193" s="53" t="s">
        <v>17</v>
      </c>
      <c r="F193" s="53" t="s">
        <v>17</v>
      </c>
      <c r="G193" s="53" t="s">
        <v>17</v>
      </c>
      <c r="H193" s="53" t="s">
        <v>18</v>
      </c>
      <c r="I193" s="53" t="s">
        <v>23</v>
      </c>
      <c r="J193" s="53" t="s">
        <v>17</v>
      </c>
      <c r="K193" s="53" t="s">
        <v>18</v>
      </c>
      <c r="L193" s="53" t="s">
        <v>144</v>
      </c>
      <c r="M193" s="53" t="s">
        <v>17</v>
      </c>
      <c r="N193" s="53" t="s">
        <v>17</v>
      </c>
      <c r="O193" s="53" t="s">
        <v>17</v>
      </c>
      <c r="P193" s="53" t="s">
        <v>17</v>
      </c>
      <c r="Q193" s="53" t="s">
        <v>17</v>
      </c>
      <c r="R193" s="148" t="s">
        <v>158</v>
      </c>
      <c r="S193" s="145" t="s">
        <v>0</v>
      </c>
      <c r="T193" s="1">
        <f>T194+T195</f>
        <v>3307.3999999999996</v>
      </c>
      <c r="U193" s="1">
        <f t="shared" ref="U193:Y193" si="65">U194+U195</f>
        <v>0</v>
      </c>
      <c r="V193" s="1">
        <f t="shared" si="65"/>
        <v>0</v>
      </c>
      <c r="W193" s="1">
        <f t="shared" si="65"/>
        <v>0</v>
      </c>
      <c r="X193" s="1">
        <f t="shared" si="65"/>
        <v>0</v>
      </c>
      <c r="Y193" s="1">
        <f t="shared" si="65"/>
        <v>0</v>
      </c>
      <c r="Z193" s="58">
        <f t="shared" si="60"/>
        <v>3307.3999999999996</v>
      </c>
      <c r="AA193" s="54">
        <v>2025</v>
      </c>
      <c r="AB193" s="33"/>
      <c r="AC193" s="49"/>
    </row>
    <row r="194" spans="1:30" s="50" customFormat="1" ht="15.75" customHeight="1" x14ac:dyDescent="0.25">
      <c r="A194" s="53" t="s">
        <v>17</v>
      </c>
      <c r="B194" s="53" t="s">
        <v>17</v>
      </c>
      <c r="C194" s="53" t="s">
        <v>20</v>
      </c>
      <c r="D194" s="53" t="s">
        <v>17</v>
      </c>
      <c r="E194" s="53" t="s">
        <v>17</v>
      </c>
      <c r="F194" s="53" t="s">
        <v>17</v>
      </c>
      <c r="G194" s="53" t="s">
        <v>17</v>
      </c>
      <c r="H194" s="53" t="s">
        <v>18</v>
      </c>
      <c r="I194" s="53" t="s">
        <v>23</v>
      </c>
      <c r="J194" s="53" t="s">
        <v>17</v>
      </c>
      <c r="K194" s="53" t="s">
        <v>18</v>
      </c>
      <c r="L194" s="53" t="s">
        <v>144</v>
      </c>
      <c r="M194" s="53" t="s">
        <v>18</v>
      </c>
      <c r="N194" s="53" t="s">
        <v>22</v>
      </c>
      <c r="O194" s="53" t="s">
        <v>17</v>
      </c>
      <c r="P194" s="53" t="s">
        <v>17</v>
      </c>
      <c r="Q194" s="53" t="s">
        <v>17</v>
      </c>
      <c r="R194" s="143"/>
      <c r="S194" s="146"/>
      <c r="T194" s="1">
        <v>2854.7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58">
        <f t="shared" si="60"/>
        <v>2854.7</v>
      </c>
      <c r="AA194" s="54">
        <v>2025</v>
      </c>
      <c r="AB194" s="33"/>
      <c r="AC194" s="49"/>
    </row>
    <row r="195" spans="1:30" s="50" customFormat="1" ht="15.75" customHeight="1" x14ac:dyDescent="0.25">
      <c r="A195" s="53" t="s">
        <v>17</v>
      </c>
      <c r="B195" s="53" t="s">
        <v>17</v>
      </c>
      <c r="C195" s="53" t="s">
        <v>20</v>
      </c>
      <c r="D195" s="53" t="s">
        <v>17</v>
      </c>
      <c r="E195" s="53" t="s">
        <v>17</v>
      </c>
      <c r="F195" s="53" t="s">
        <v>17</v>
      </c>
      <c r="G195" s="53" t="s">
        <v>17</v>
      </c>
      <c r="H195" s="53" t="s">
        <v>18</v>
      </c>
      <c r="I195" s="53" t="s">
        <v>23</v>
      </c>
      <c r="J195" s="53" t="s">
        <v>17</v>
      </c>
      <c r="K195" s="53" t="s">
        <v>18</v>
      </c>
      <c r="L195" s="53" t="s">
        <v>144</v>
      </c>
      <c r="M195" s="53" t="s">
        <v>18</v>
      </c>
      <c r="N195" s="53" t="s">
        <v>22</v>
      </c>
      <c r="O195" s="53" t="s">
        <v>213</v>
      </c>
      <c r="P195" s="53" t="s">
        <v>17</v>
      </c>
      <c r="Q195" s="53" t="s">
        <v>17</v>
      </c>
      <c r="R195" s="144"/>
      <c r="S195" s="147"/>
      <c r="T195" s="1">
        <v>452.7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58">
        <f t="shared" si="60"/>
        <v>452.7</v>
      </c>
      <c r="AA195" s="54">
        <v>2025</v>
      </c>
      <c r="AB195" s="33"/>
      <c r="AC195" s="49"/>
    </row>
    <row r="196" spans="1:30" s="50" customFormat="1" ht="31.5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75" t="s">
        <v>227</v>
      </c>
      <c r="S196" s="61" t="s">
        <v>45</v>
      </c>
      <c r="T196" s="3">
        <v>1.2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6">
        <f t="shared" si="60"/>
        <v>1.2</v>
      </c>
      <c r="AA196" s="40">
        <v>2025</v>
      </c>
      <c r="AB196" s="33"/>
      <c r="AC196" s="49"/>
    </row>
    <row r="197" spans="1:30" s="50" customFormat="1" ht="31.5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75" t="s">
        <v>228</v>
      </c>
      <c r="S197" s="61" t="s">
        <v>37</v>
      </c>
      <c r="T197" s="43">
        <v>2</v>
      </c>
      <c r="U197" s="43">
        <v>0</v>
      </c>
      <c r="V197" s="43">
        <v>0</v>
      </c>
      <c r="W197" s="43">
        <v>0</v>
      </c>
      <c r="X197" s="43">
        <v>0</v>
      </c>
      <c r="Y197" s="43">
        <v>0</v>
      </c>
      <c r="Z197" s="48">
        <f t="shared" si="60"/>
        <v>2</v>
      </c>
      <c r="AA197" s="40">
        <v>2025</v>
      </c>
      <c r="AB197" s="33"/>
      <c r="AC197" s="49"/>
    </row>
    <row r="198" spans="1:30" s="50" customFormat="1" x14ac:dyDescent="0.25">
      <c r="A198" s="53" t="s">
        <v>17</v>
      </c>
      <c r="B198" s="53" t="s">
        <v>17</v>
      </c>
      <c r="C198" s="53" t="s">
        <v>24</v>
      </c>
      <c r="D198" s="53" t="s">
        <v>17</v>
      </c>
      <c r="E198" s="53" t="s">
        <v>23</v>
      </c>
      <c r="F198" s="53" t="s">
        <v>17</v>
      </c>
      <c r="G198" s="53" t="s">
        <v>39</v>
      </c>
      <c r="H198" s="53" t="s">
        <v>18</v>
      </c>
      <c r="I198" s="53" t="s">
        <v>23</v>
      </c>
      <c r="J198" s="53" t="s">
        <v>17</v>
      </c>
      <c r="K198" s="53" t="s">
        <v>18</v>
      </c>
      <c r="L198" s="53" t="s">
        <v>144</v>
      </c>
      <c r="M198" s="53" t="s">
        <v>17</v>
      </c>
      <c r="N198" s="53" t="s">
        <v>17</v>
      </c>
      <c r="O198" s="53" t="s">
        <v>17</v>
      </c>
      <c r="P198" s="53" t="s">
        <v>17</v>
      </c>
      <c r="Q198" s="53" t="s">
        <v>17</v>
      </c>
      <c r="R198" s="148" t="s">
        <v>158</v>
      </c>
      <c r="S198" s="145" t="s">
        <v>0</v>
      </c>
      <c r="T198" s="1">
        <f>T199+T200</f>
        <v>15812.3</v>
      </c>
      <c r="U198" s="1">
        <f t="shared" ref="U198:Y198" si="66">U199+U200</f>
        <v>0</v>
      </c>
      <c r="V198" s="1">
        <f t="shared" si="66"/>
        <v>0</v>
      </c>
      <c r="W198" s="1">
        <f t="shared" si="66"/>
        <v>0</v>
      </c>
      <c r="X198" s="1">
        <f t="shared" si="66"/>
        <v>0</v>
      </c>
      <c r="Y198" s="1">
        <f t="shared" si="66"/>
        <v>0</v>
      </c>
      <c r="Z198" s="58">
        <f t="shared" si="60"/>
        <v>15812.3</v>
      </c>
      <c r="AA198" s="54">
        <v>2025</v>
      </c>
      <c r="AB198" s="33"/>
      <c r="AC198" s="49"/>
    </row>
    <row r="199" spans="1:30" s="50" customFormat="1" x14ac:dyDescent="0.25">
      <c r="A199" s="53" t="s">
        <v>17</v>
      </c>
      <c r="B199" s="53" t="s">
        <v>17</v>
      </c>
      <c r="C199" s="53" t="s">
        <v>24</v>
      </c>
      <c r="D199" s="53" t="s">
        <v>17</v>
      </c>
      <c r="E199" s="53" t="s">
        <v>23</v>
      </c>
      <c r="F199" s="53" t="s">
        <v>17</v>
      </c>
      <c r="G199" s="53" t="s">
        <v>39</v>
      </c>
      <c r="H199" s="53" t="s">
        <v>18</v>
      </c>
      <c r="I199" s="53" t="s">
        <v>23</v>
      </c>
      <c r="J199" s="53" t="s">
        <v>17</v>
      </c>
      <c r="K199" s="53" t="s">
        <v>18</v>
      </c>
      <c r="L199" s="53" t="s">
        <v>144</v>
      </c>
      <c r="M199" s="53" t="s">
        <v>18</v>
      </c>
      <c r="N199" s="53" t="s">
        <v>22</v>
      </c>
      <c r="O199" s="53" t="s">
        <v>17</v>
      </c>
      <c r="P199" s="53" t="s">
        <v>17</v>
      </c>
      <c r="Q199" s="53" t="s">
        <v>17</v>
      </c>
      <c r="R199" s="143"/>
      <c r="S199" s="146"/>
      <c r="T199" s="1">
        <v>13365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58">
        <f t="shared" si="60"/>
        <v>13365</v>
      </c>
      <c r="AA199" s="54">
        <v>2025</v>
      </c>
      <c r="AB199" s="33"/>
      <c r="AC199" s="49"/>
    </row>
    <row r="200" spans="1:30" s="50" customFormat="1" x14ac:dyDescent="0.25">
      <c r="A200" s="53" t="s">
        <v>17</v>
      </c>
      <c r="B200" s="53" t="s">
        <v>17</v>
      </c>
      <c r="C200" s="53" t="s">
        <v>24</v>
      </c>
      <c r="D200" s="53" t="s">
        <v>17</v>
      </c>
      <c r="E200" s="53" t="s">
        <v>23</v>
      </c>
      <c r="F200" s="53" t="s">
        <v>17</v>
      </c>
      <c r="G200" s="53" t="s">
        <v>39</v>
      </c>
      <c r="H200" s="53" t="s">
        <v>18</v>
      </c>
      <c r="I200" s="53" t="s">
        <v>23</v>
      </c>
      <c r="J200" s="53" t="s">
        <v>17</v>
      </c>
      <c r="K200" s="53" t="s">
        <v>18</v>
      </c>
      <c r="L200" s="53" t="s">
        <v>144</v>
      </c>
      <c r="M200" s="53" t="s">
        <v>18</v>
      </c>
      <c r="N200" s="53" t="s">
        <v>22</v>
      </c>
      <c r="O200" s="53" t="s">
        <v>213</v>
      </c>
      <c r="P200" s="53" t="s">
        <v>17</v>
      </c>
      <c r="Q200" s="53" t="s">
        <v>17</v>
      </c>
      <c r="R200" s="144"/>
      <c r="S200" s="147"/>
      <c r="T200" s="1">
        <v>2447.3000000000002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58">
        <f t="shared" si="60"/>
        <v>2447.3000000000002</v>
      </c>
      <c r="AA200" s="54">
        <v>2025</v>
      </c>
      <c r="AB200" s="33"/>
      <c r="AC200" s="49"/>
    </row>
    <row r="201" spans="1:30" s="50" customFormat="1" ht="31.5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75" t="s">
        <v>229</v>
      </c>
      <c r="S201" s="61" t="s">
        <v>45</v>
      </c>
      <c r="T201" s="3">
        <v>3.2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6">
        <f t="shared" si="60"/>
        <v>3.2</v>
      </c>
      <c r="AA201" s="40">
        <v>2025</v>
      </c>
      <c r="AB201" s="33"/>
      <c r="AC201" s="49"/>
    </row>
    <row r="202" spans="1:30" s="50" customFormat="1" ht="31.5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75" t="s">
        <v>230</v>
      </c>
      <c r="S202" s="61" t="s">
        <v>37</v>
      </c>
      <c r="T202" s="43">
        <v>3</v>
      </c>
      <c r="U202" s="43">
        <v>0</v>
      </c>
      <c r="V202" s="43">
        <v>0</v>
      </c>
      <c r="W202" s="43">
        <v>0</v>
      </c>
      <c r="X202" s="43">
        <v>0</v>
      </c>
      <c r="Y202" s="43">
        <v>0</v>
      </c>
      <c r="Z202" s="48">
        <f t="shared" si="60"/>
        <v>3</v>
      </c>
      <c r="AA202" s="40">
        <v>2025</v>
      </c>
      <c r="AB202" s="33"/>
      <c r="AC202" s="49"/>
    </row>
    <row r="203" spans="1:30" s="50" customFormat="1" ht="31.5" x14ac:dyDescent="0.25">
      <c r="A203" s="53" t="s">
        <v>17</v>
      </c>
      <c r="B203" s="53" t="s">
        <v>17</v>
      </c>
      <c r="C203" s="53" t="s">
        <v>39</v>
      </c>
      <c r="D203" s="53" t="s">
        <v>17</v>
      </c>
      <c r="E203" s="53" t="s">
        <v>20</v>
      </c>
      <c r="F203" s="53" t="s">
        <v>17</v>
      </c>
      <c r="G203" s="53" t="s">
        <v>21</v>
      </c>
      <c r="H203" s="53" t="s">
        <v>18</v>
      </c>
      <c r="I203" s="53" t="s">
        <v>23</v>
      </c>
      <c r="J203" s="53" t="s">
        <v>17</v>
      </c>
      <c r="K203" s="53" t="s">
        <v>18</v>
      </c>
      <c r="L203" s="53" t="s">
        <v>144</v>
      </c>
      <c r="M203" s="53" t="s">
        <v>39</v>
      </c>
      <c r="N203" s="53" t="s">
        <v>39</v>
      </c>
      <c r="O203" s="53" t="s">
        <v>39</v>
      </c>
      <c r="P203" s="53" t="s">
        <v>17</v>
      </c>
      <c r="Q203" s="53" t="s">
        <v>17</v>
      </c>
      <c r="R203" s="74" t="s">
        <v>158</v>
      </c>
      <c r="S203" s="54" t="s">
        <v>0</v>
      </c>
      <c r="T203" s="1">
        <v>0.9</v>
      </c>
      <c r="U203" s="1">
        <v>10000</v>
      </c>
      <c r="V203" s="1">
        <v>10000</v>
      </c>
      <c r="W203" s="1">
        <v>5000</v>
      </c>
      <c r="X203" s="1">
        <v>5000</v>
      </c>
      <c r="Y203" s="1">
        <v>5000</v>
      </c>
      <c r="Z203" s="58">
        <f t="shared" si="60"/>
        <v>35000.9</v>
      </c>
      <c r="AA203" s="54">
        <v>2030</v>
      </c>
      <c r="AB203" s="33"/>
      <c r="AC203" s="49"/>
    </row>
    <row r="204" spans="1:30" s="50" customFormat="1" ht="31.5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75" t="s">
        <v>236</v>
      </c>
      <c r="S204" s="61" t="s">
        <v>45</v>
      </c>
      <c r="T204" s="3">
        <v>0</v>
      </c>
      <c r="U204" s="3">
        <v>4</v>
      </c>
      <c r="V204" s="3">
        <v>4</v>
      </c>
      <c r="W204" s="3">
        <v>4</v>
      </c>
      <c r="X204" s="3">
        <v>4</v>
      </c>
      <c r="Y204" s="3">
        <v>4</v>
      </c>
      <c r="Z204" s="6">
        <f>SUM(T204:Y204)</f>
        <v>20</v>
      </c>
      <c r="AA204" s="40">
        <v>2030</v>
      </c>
      <c r="AB204" s="33"/>
      <c r="AC204" s="49"/>
    </row>
    <row r="205" spans="1:30" s="50" customFormat="1" ht="31.5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75" t="s">
        <v>235</v>
      </c>
      <c r="S205" s="61" t="s">
        <v>37</v>
      </c>
      <c r="T205" s="43">
        <v>0</v>
      </c>
      <c r="U205" s="43">
        <v>4</v>
      </c>
      <c r="V205" s="43">
        <v>4</v>
      </c>
      <c r="W205" s="43">
        <v>4</v>
      </c>
      <c r="X205" s="43">
        <v>4</v>
      </c>
      <c r="Y205" s="43">
        <v>4</v>
      </c>
      <c r="Z205" s="48">
        <f>SUM(T205:Y205)</f>
        <v>20</v>
      </c>
      <c r="AA205" s="40">
        <v>2030</v>
      </c>
      <c r="AB205" s="33"/>
      <c r="AC205" s="49"/>
    </row>
    <row r="206" spans="1:30" ht="47.25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123" t="s">
        <v>159</v>
      </c>
      <c r="S206" s="54" t="s">
        <v>38</v>
      </c>
      <c r="T206" s="55">
        <v>1</v>
      </c>
      <c r="U206" s="55">
        <v>1</v>
      </c>
      <c r="V206" s="55">
        <v>1</v>
      </c>
      <c r="W206" s="55">
        <v>1</v>
      </c>
      <c r="X206" s="55">
        <v>1</v>
      </c>
      <c r="Y206" s="55">
        <v>1</v>
      </c>
      <c r="Z206" s="56">
        <v>1</v>
      </c>
      <c r="AA206" s="57">
        <v>2030</v>
      </c>
      <c r="AC206" s="88"/>
      <c r="AD206" s="88"/>
    </row>
    <row r="207" spans="1:30" ht="47.25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9" t="s">
        <v>145</v>
      </c>
      <c r="S207" s="61" t="s">
        <v>45</v>
      </c>
      <c r="T207" s="3">
        <v>5</v>
      </c>
      <c r="U207" s="3">
        <v>5</v>
      </c>
      <c r="V207" s="3">
        <v>5</v>
      </c>
      <c r="W207" s="3">
        <v>5</v>
      </c>
      <c r="X207" s="3">
        <v>5</v>
      </c>
      <c r="Y207" s="3">
        <v>5</v>
      </c>
      <c r="Z207" s="6">
        <f>SUM(T207:Y207)</f>
        <v>30</v>
      </c>
      <c r="AA207" s="40">
        <v>2030</v>
      </c>
      <c r="AC207" s="88"/>
      <c r="AD207" s="88"/>
    </row>
    <row r="208" spans="1:30" s="73" customFormat="1" ht="35.25" customHeight="1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74" t="s">
        <v>154</v>
      </c>
      <c r="S208" s="54" t="s">
        <v>43</v>
      </c>
      <c r="T208" s="55">
        <v>1</v>
      </c>
      <c r="U208" s="55">
        <v>1</v>
      </c>
      <c r="V208" s="55">
        <v>1</v>
      </c>
      <c r="W208" s="55">
        <v>1</v>
      </c>
      <c r="X208" s="55">
        <v>1</v>
      </c>
      <c r="Y208" s="55">
        <v>1</v>
      </c>
      <c r="Z208" s="56">
        <v>1</v>
      </c>
      <c r="AA208" s="57">
        <v>2030</v>
      </c>
      <c r="AB208" s="33"/>
    </row>
    <row r="209" spans="1:30" ht="31.5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75" t="s">
        <v>102</v>
      </c>
      <c r="S209" s="40" t="s">
        <v>44</v>
      </c>
      <c r="T209" s="43">
        <f>1+15+22+5</f>
        <v>43</v>
      </c>
      <c r="U209" s="43">
        <f t="shared" ref="U209:Y209" si="67">1+15+22+5</f>
        <v>43</v>
      </c>
      <c r="V209" s="43">
        <f t="shared" si="67"/>
        <v>43</v>
      </c>
      <c r="W209" s="43">
        <f t="shared" si="67"/>
        <v>43</v>
      </c>
      <c r="X209" s="43">
        <f t="shared" si="67"/>
        <v>43</v>
      </c>
      <c r="Y209" s="43">
        <f t="shared" si="67"/>
        <v>43</v>
      </c>
      <c r="Z209" s="48">
        <f>SUM(T209:Y209)</f>
        <v>258</v>
      </c>
      <c r="AA209" s="40">
        <v>2030</v>
      </c>
      <c r="AB209" s="107"/>
      <c r="AC209" s="85"/>
      <c r="AD209" s="85"/>
    </row>
    <row r="210" spans="1:30" s="50" customFormat="1" ht="31.5" x14ac:dyDescent="0.25">
      <c r="A210" s="53"/>
      <c r="B210" s="53"/>
      <c r="C210" s="53"/>
      <c r="D210" s="53"/>
      <c r="E210" s="53"/>
      <c r="F210" s="53"/>
      <c r="G210" s="53"/>
      <c r="H210" s="53" t="s">
        <v>18</v>
      </c>
      <c r="I210" s="53" t="s">
        <v>23</v>
      </c>
      <c r="J210" s="53" t="s">
        <v>17</v>
      </c>
      <c r="K210" s="53" t="s">
        <v>17</v>
      </c>
      <c r="L210" s="53" t="s">
        <v>19</v>
      </c>
      <c r="M210" s="53" t="s">
        <v>36</v>
      </c>
      <c r="N210" s="53" t="s">
        <v>39</v>
      </c>
      <c r="O210" s="53" t="s">
        <v>17</v>
      </c>
      <c r="P210" s="53" t="s">
        <v>17</v>
      </c>
      <c r="Q210" s="53" t="s">
        <v>17</v>
      </c>
      <c r="R210" s="74" t="s">
        <v>195</v>
      </c>
      <c r="S210" s="54" t="s">
        <v>0</v>
      </c>
      <c r="T210" s="58">
        <f>T233+T240+T213+T220+T226</f>
        <v>65373.8</v>
      </c>
      <c r="U210" s="58">
        <f t="shared" ref="U210:Y210" si="68">U233+U240+U213+U220+U226</f>
        <v>10000</v>
      </c>
      <c r="V210" s="58">
        <f t="shared" si="68"/>
        <v>10000</v>
      </c>
      <c r="W210" s="58">
        <f t="shared" si="68"/>
        <v>0</v>
      </c>
      <c r="X210" s="58">
        <f t="shared" si="68"/>
        <v>0</v>
      </c>
      <c r="Y210" s="58">
        <f t="shared" si="68"/>
        <v>0</v>
      </c>
      <c r="Z210" s="58">
        <f t="shared" ref="Z210" si="69">SUM(T210:Y210)</f>
        <v>85373.8</v>
      </c>
      <c r="AA210" s="57">
        <v>2027</v>
      </c>
      <c r="AB210" s="33"/>
      <c r="AC210" s="49"/>
    </row>
    <row r="211" spans="1:30" s="50" customFormat="1" ht="31.5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75" t="s">
        <v>211</v>
      </c>
      <c r="S211" s="61" t="s">
        <v>45</v>
      </c>
      <c r="T211" s="3">
        <f>T218+T224+T231+T238+T241</f>
        <v>12.9</v>
      </c>
      <c r="U211" s="3">
        <f t="shared" ref="U211:Y211" si="70">U218+U224+U231+U238+U241</f>
        <v>4</v>
      </c>
      <c r="V211" s="3">
        <f t="shared" si="70"/>
        <v>4</v>
      </c>
      <c r="W211" s="3">
        <f t="shared" si="70"/>
        <v>0</v>
      </c>
      <c r="X211" s="3">
        <f t="shared" si="70"/>
        <v>0</v>
      </c>
      <c r="Y211" s="3">
        <f t="shared" si="70"/>
        <v>0</v>
      </c>
      <c r="Z211" s="6">
        <f>SUM(T211:Y211)</f>
        <v>20.9</v>
      </c>
      <c r="AA211" s="40">
        <v>2027</v>
      </c>
      <c r="AB211" s="33"/>
      <c r="AC211" s="49"/>
    </row>
    <row r="212" spans="1:30" s="50" customFormat="1" ht="31.5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75" t="s">
        <v>212</v>
      </c>
      <c r="S212" s="61" t="s">
        <v>37</v>
      </c>
      <c r="T212" s="43">
        <f>T219+T225+T232+T239+T242</f>
        <v>15</v>
      </c>
      <c r="U212" s="43">
        <f t="shared" ref="U212:Y212" si="71">U219+U225+U232+U239+U242</f>
        <v>4</v>
      </c>
      <c r="V212" s="43">
        <f t="shared" si="71"/>
        <v>4</v>
      </c>
      <c r="W212" s="43">
        <f t="shared" si="71"/>
        <v>0</v>
      </c>
      <c r="X212" s="43">
        <f t="shared" si="71"/>
        <v>0</v>
      </c>
      <c r="Y212" s="43">
        <f t="shared" si="71"/>
        <v>0</v>
      </c>
      <c r="Z212" s="48">
        <f t="shared" ref="Z212:Z240" si="72">SUM(T212:Y212)</f>
        <v>23</v>
      </c>
      <c r="AA212" s="40">
        <v>2027</v>
      </c>
      <c r="AB212" s="33"/>
      <c r="AC212" s="49"/>
    </row>
    <row r="213" spans="1:30" s="50" customFormat="1" x14ac:dyDescent="0.25">
      <c r="A213" s="53" t="s">
        <v>17</v>
      </c>
      <c r="B213" s="53" t="s">
        <v>17</v>
      </c>
      <c r="C213" s="53" t="s">
        <v>21</v>
      </c>
      <c r="D213" s="53" t="s">
        <v>17</v>
      </c>
      <c r="E213" s="53" t="s">
        <v>17</v>
      </c>
      <c r="F213" s="53" t="s">
        <v>17</v>
      </c>
      <c r="G213" s="53" t="s">
        <v>17</v>
      </c>
      <c r="H213" s="53" t="s">
        <v>18</v>
      </c>
      <c r="I213" s="53" t="s">
        <v>23</v>
      </c>
      <c r="J213" s="53" t="s">
        <v>17</v>
      </c>
      <c r="K213" s="53" t="s">
        <v>17</v>
      </c>
      <c r="L213" s="53" t="s">
        <v>19</v>
      </c>
      <c r="M213" s="53" t="s">
        <v>17</v>
      </c>
      <c r="N213" s="53" t="s">
        <v>17</v>
      </c>
      <c r="O213" s="53" t="s">
        <v>17</v>
      </c>
      <c r="P213" s="53" t="s">
        <v>17</v>
      </c>
      <c r="Q213" s="53" t="s">
        <v>17</v>
      </c>
      <c r="R213" s="134" t="s">
        <v>231</v>
      </c>
      <c r="S213" s="145" t="s">
        <v>0</v>
      </c>
      <c r="T213" s="1">
        <f>SUM(T214:T217)</f>
        <v>22930.7</v>
      </c>
      <c r="U213" s="1">
        <f t="shared" ref="U213:Y213" si="73">SUM(U214:U217)</f>
        <v>0</v>
      </c>
      <c r="V213" s="1">
        <f t="shared" si="73"/>
        <v>0</v>
      </c>
      <c r="W213" s="1">
        <f t="shared" si="73"/>
        <v>0</v>
      </c>
      <c r="X213" s="1">
        <f t="shared" si="73"/>
        <v>0</v>
      </c>
      <c r="Y213" s="1">
        <f t="shared" si="73"/>
        <v>0</v>
      </c>
      <c r="Z213" s="58">
        <f t="shared" si="72"/>
        <v>22930.7</v>
      </c>
      <c r="AA213" s="54">
        <v>2025</v>
      </c>
      <c r="AB213" s="33"/>
      <c r="AC213" s="49"/>
    </row>
    <row r="214" spans="1:30" s="50" customFormat="1" x14ac:dyDescent="0.25">
      <c r="A214" s="53" t="s">
        <v>17</v>
      </c>
      <c r="B214" s="53" t="s">
        <v>17</v>
      </c>
      <c r="C214" s="53" t="s">
        <v>21</v>
      </c>
      <c r="D214" s="53" t="s">
        <v>17</v>
      </c>
      <c r="E214" s="53" t="s">
        <v>17</v>
      </c>
      <c r="F214" s="53" t="s">
        <v>17</v>
      </c>
      <c r="G214" s="53" t="s">
        <v>17</v>
      </c>
      <c r="H214" s="53" t="s">
        <v>18</v>
      </c>
      <c r="I214" s="53" t="s">
        <v>23</v>
      </c>
      <c r="J214" s="53" t="s">
        <v>17</v>
      </c>
      <c r="K214" s="53" t="s">
        <v>17</v>
      </c>
      <c r="L214" s="53" t="s">
        <v>19</v>
      </c>
      <c r="M214" s="53" t="s">
        <v>18</v>
      </c>
      <c r="N214" s="53" t="s">
        <v>39</v>
      </c>
      <c r="O214" s="53" t="s">
        <v>17</v>
      </c>
      <c r="P214" s="53" t="s">
        <v>17</v>
      </c>
      <c r="Q214" s="53" t="s">
        <v>17</v>
      </c>
      <c r="R214" s="135"/>
      <c r="S214" s="146"/>
      <c r="T214" s="1">
        <v>12349.7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58">
        <f t="shared" si="72"/>
        <v>12349.7</v>
      </c>
      <c r="AA214" s="54">
        <v>2025</v>
      </c>
      <c r="AB214" s="33"/>
      <c r="AC214" s="49"/>
    </row>
    <row r="215" spans="1:30" s="50" customFormat="1" x14ac:dyDescent="0.25">
      <c r="A215" s="53" t="s">
        <v>17</v>
      </c>
      <c r="B215" s="53" t="s">
        <v>17</v>
      </c>
      <c r="C215" s="53" t="s">
        <v>21</v>
      </c>
      <c r="D215" s="53" t="s">
        <v>17</v>
      </c>
      <c r="E215" s="53" t="s">
        <v>17</v>
      </c>
      <c r="F215" s="53" t="s">
        <v>17</v>
      </c>
      <c r="G215" s="53" t="s">
        <v>17</v>
      </c>
      <c r="H215" s="53" t="s">
        <v>18</v>
      </c>
      <c r="I215" s="53" t="s">
        <v>23</v>
      </c>
      <c r="J215" s="53" t="s">
        <v>17</v>
      </c>
      <c r="K215" s="53" t="s">
        <v>17</v>
      </c>
      <c r="L215" s="53" t="s">
        <v>19</v>
      </c>
      <c r="M215" s="53" t="s">
        <v>36</v>
      </c>
      <c r="N215" s="53" t="s">
        <v>39</v>
      </c>
      <c r="O215" s="53" t="s">
        <v>17</v>
      </c>
      <c r="P215" s="53" t="s">
        <v>17</v>
      </c>
      <c r="Q215" s="53" t="s">
        <v>17</v>
      </c>
      <c r="R215" s="135"/>
      <c r="S215" s="146"/>
      <c r="T215" s="1">
        <v>5641.8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58">
        <f t="shared" si="72"/>
        <v>5641.8</v>
      </c>
      <c r="AA215" s="54">
        <v>2025</v>
      </c>
      <c r="AB215" s="33"/>
      <c r="AC215" s="49"/>
    </row>
    <row r="216" spans="1:30" s="50" customFormat="1" x14ac:dyDescent="0.25">
      <c r="A216" s="53" t="s">
        <v>17</v>
      </c>
      <c r="B216" s="53" t="s">
        <v>17</v>
      </c>
      <c r="C216" s="53" t="s">
        <v>21</v>
      </c>
      <c r="D216" s="53" t="s">
        <v>17</v>
      </c>
      <c r="E216" s="53" t="s">
        <v>17</v>
      </c>
      <c r="F216" s="53" t="s">
        <v>17</v>
      </c>
      <c r="G216" s="53" t="s">
        <v>17</v>
      </c>
      <c r="H216" s="53" t="s">
        <v>18</v>
      </c>
      <c r="I216" s="53" t="s">
        <v>23</v>
      </c>
      <c r="J216" s="53" t="s">
        <v>17</v>
      </c>
      <c r="K216" s="53" t="s">
        <v>17</v>
      </c>
      <c r="L216" s="53" t="s">
        <v>19</v>
      </c>
      <c r="M216" s="53" t="s">
        <v>36</v>
      </c>
      <c r="N216" s="53" t="s">
        <v>39</v>
      </c>
      <c r="O216" s="53" t="s">
        <v>213</v>
      </c>
      <c r="P216" s="53" t="s">
        <v>17</v>
      </c>
      <c r="Q216" s="53" t="s">
        <v>17</v>
      </c>
      <c r="R216" s="143"/>
      <c r="S216" s="146"/>
      <c r="T216" s="1">
        <v>4919.2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58">
        <f t="shared" si="72"/>
        <v>4919.2</v>
      </c>
      <c r="AA216" s="54">
        <v>2025</v>
      </c>
      <c r="AB216" s="33"/>
      <c r="AC216" s="49"/>
    </row>
    <row r="217" spans="1:30" s="50" customFormat="1" x14ac:dyDescent="0.25">
      <c r="A217" s="53" t="s">
        <v>17</v>
      </c>
      <c r="B217" s="53" t="s">
        <v>17</v>
      </c>
      <c r="C217" s="53" t="s">
        <v>21</v>
      </c>
      <c r="D217" s="53" t="s">
        <v>17</v>
      </c>
      <c r="E217" s="53" t="s">
        <v>17</v>
      </c>
      <c r="F217" s="53" t="s">
        <v>17</v>
      </c>
      <c r="G217" s="53" t="s">
        <v>17</v>
      </c>
      <c r="H217" s="53" t="s">
        <v>18</v>
      </c>
      <c r="I217" s="53" t="s">
        <v>23</v>
      </c>
      <c r="J217" s="53" t="s">
        <v>17</v>
      </c>
      <c r="K217" s="53" t="s">
        <v>17</v>
      </c>
      <c r="L217" s="53" t="s">
        <v>19</v>
      </c>
      <c r="M217" s="53" t="s">
        <v>18</v>
      </c>
      <c r="N217" s="53" t="s">
        <v>39</v>
      </c>
      <c r="O217" s="53" t="s">
        <v>21</v>
      </c>
      <c r="P217" s="53" t="s">
        <v>17</v>
      </c>
      <c r="Q217" s="53" t="s">
        <v>17</v>
      </c>
      <c r="R217" s="144"/>
      <c r="S217" s="147"/>
      <c r="T217" s="1">
        <v>20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58">
        <f t="shared" si="72"/>
        <v>20</v>
      </c>
      <c r="AA217" s="54">
        <v>2025</v>
      </c>
      <c r="AB217" s="33"/>
      <c r="AC217" s="49"/>
    </row>
    <row r="218" spans="1:30" s="50" customFormat="1" ht="31.5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75" t="s">
        <v>224</v>
      </c>
      <c r="S218" s="61" t="s">
        <v>45</v>
      </c>
      <c r="T218" s="3">
        <v>3.9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6">
        <f t="shared" si="72"/>
        <v>3.9</v>
      </c>
      <c r="AA218" s="40">
        <v>2025</v>
      </c>
      <c r="AB218" s="33"/>
      <c r="AC218" s="49"/>
    </row>
    <row r="219" spans="1:30" s="50" customFormat="1" ht="31.5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75" t="s">
        <v>225</v>
      </c>
      <c r="S219" s="61" t="s">
        <v>37</v>
      </c>
      <c r="T219" s="43">
        <v>5</v>
      </c>
      <c r="U219" s="43">
        <v>0</v>
      </c>
      <c r="V219" s="43">
        <v>0</v>
      </c>
      <c r="W219" s="43">
        <v>0</v>
      </c>
      <c r="X219" s="43">
        <v>0</v>
      </c>
      <c r="Y219" s="43">
        <v>0</v>
      </c>
      <c r="Z219" s="48">
        <f t="shared" si="72"/>
        <v>5</v>
      </c>
      <c r="AA219" s="40">
        <v>2025</v>
      </c>
      <c r="AB219" s="33"/>
      <c r="AC219" s="49"/>
    </row>
    <row r="220" spans="1:30" s="50" customFormat="1" x14ac:dyDescent="0.25">
      <c r="A220" s="53" t="s">
        <v>17</v>
      </c>
      <c r="B220" s="53" t="s">
        <v>17</v>
      </c>
      <c r="C220" s="53" t="s">
        <v>23</v>
      </c>
      <c r="D220" s="53" t="s">
        <v>17</v>
      </c>
      <c r="E220" s="53" t="s">
        <v>17</v>
      </c>
      <c r="F220" s="53" t="s">
        <v>17</v>
      </c>
      <c r="G220" s="53" t="s">
        <v>17</v>
      </c>
      <c r="H220" s="53" t="s">
        <v>18</v>
      </c>
      <c r="I220" s="53" t="s">
        <v>23</v>
      </c>
      <c r="J220" s="53" t="s">
        <v>17</v>
      </c>
      <c r="K220" s="53" t="s">
        <v>17</v>
      </c>
      <c r="L220" s="53" t="s">
        <v>19</v>
      </c>
      <c r="M220" s="53" t="s">
        <v>17</v>
      </c>
      <c r="N220" s="53" t="s">
        <v>17</v>
      </c>
      <c r="O220" s="53" t="s">
        <v>17</v>
      </c>
      <c r="P220" s="53" t="s">
        <v>17</v>
      </c>
      <c r="Q220" s="53" t="s">
        <v>17</v>
      </c>
      <c r="R220" s="134" t="s">
        <v>231</v>
      </c>
      <c r="S220" s="145" t="s">
        <v>0</v>
      </c>
      <c r="T220" s="1">
        <f>SUM(T221:T223)</f>
        <v>4681.1000000000004</v>
      </c>
      <c r="U220" s="1">
        <f t="shared" ref="U220:Y220" si="74">U222+U223</f>
        <v>0</v>
      </c>
      <c r="V220" s="1">
        <f t="shared" si="74"/>
        <v>0</v>
      </c>
      <c r="W220" s="1">
        <f t="shared" si="74"/>
        <v>0</v>
      </c>
      <c r="X220" s="1">
        <f t="shared" si="74"/>
        <v>0</v>
      </c>
      <c r="Y220" s="1">
        <f t="shared" si="74"/>
        <v>0</v>
      </c>
      <c r="Z220" s="58">
        <f t="shared" si="72"/>
        <v>4681.1000000000004</v>
      </c>
      <c r="AA220" s="54">
        <v>2025</v>
      </c>
      <c r="AB220" s="33"/>
      <c r="AC220" s="49"/>
    </row>
    <row r="221" spans="1:30" s="50" customFormat="1" x14ac:dyDescent="0.25">
      <c r="A221" s="53" t="s">
        <v>17</v>
      </c>
      <c r="B221" s="53" t="s">
        <v>17</v>
      </c>
      <c r="C221" s="53" t="s">
        <v>23</v>
      </c>
      <c r="D221" s="53" t="s">
        <v>17</v>
      </c>
      <c r="E221" s="53" t="s">
        <v>17</v>
      </c>
      <c r="F221" s="53" t="s">
        <v>17</v>
      </c>
      <c r="G221" s="53" t="s">
        <v>17</v>
      </c>
      <c r="H221" s="53" t="s">
        <v>18</v>
      </c>
      <c r="I221" s="53" t="s">
        <v>23</v>
      </c>
      <c r="J221" s="53" t="s">
        <v>17</v>
      </c>
      <c r="K221" s="53" t="s">
        <v>17</v>
      </c>
      <c r="L221" s="53" t="s">
        <v>19</v>
      </c>
      <c r="M221" s="53" t="s">
        <v>18</v>
      </c>
      <c r="N221" s="53" t="s">
        <v>39</v>
      </c>
      <c r="O221" s="53" t="s">
        <v>17</v>
      </c>
      <c r="P221" s="53" t="s">
        <v>17</v>
      </c>
      <c r="Q221" s="53" t="s">
        <v>17</v>
      </c>
      <c r="R221" s="135"/>
      <c r="S221" s="146"/>
      <c r="T221" s="1">
        <v>2950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58">
        <f t="shared" si="72"/>
        <v>2950</v>
      </c>
      <c r="AA221" s="54">
        <v>2025</v>
      </c>
      <c r="AB221" s="33"/>
      <c r="AC221" s="49"/>
    </row>
    <row r="222" spans="1:30" s="50" customFormat="1" x14ac:dyDescent="0.25">
      <c r="A222" s="53" t="s">
        <v>17</v>
      </c>
      <c r="B222" s="53" t="s">
        <v>17</v>
      </c>
      <c r="C222" s="53" t="s">
        <v>23</v>
      </c>
      <c r="D222" s="53" t="s">
        <v>17</v>
      </c>
      <c r="E222" s="53" t="s">
        <v>17</v>
      </c>
      <c r="F222" s="53" t="s">
        <v>17</v>
      </c>
      <c r="G222" s="53" t="s">
        <v>17</v>
      </c>
      <c r="H222" s="53" t="s">
        <v>18</v>
      </c>
      <c r="I222" s="53" t="s">
        <v>23</v>
      </c>
      <c r="J222" s="53" t="s">
        <v>17</v>
      </c>
      <c r="K222" s="53" t="s">
        <v>17</v>
      </c>
      <c r="L222" s="53" t="s">
        <v>19</v>
      </c>
      <c r="M222" s="53" t="s">
        <v>36</v>
      </c>
      <c r="N222" s="53" t="s">
        <v>39</v>
      </c>
      <c r="O222" s="53" t="s">
        <v>17</v>
      </c>
      <c r="P222" s="53" t="s">
        <v>17</v>
      </c>
      <c r="Q222" s="53" t="s">
        <v>17</v>
      </c>
      <c r="R222" s="143"/>
      <c r="S222" s="146"/>
      <c r="T222" s="1">
        <v>863.5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58">
        <f t="shared" si="72"/>
        <v>863.5</v>
      </c>
      <c r="AA222" s="54">
        <v>2025</v>
      </c>
      <c r="AB222" s="33"/>
      <c r="AC222" s="49"/>
    </row>
    <row r="223" spans="1:30" s="50" customFormat="1" x14ac:dyDescent="0.25">
      <c r="A223" s="53" t="s">
        <v>17</v>
      </c>
      <c r="B223" s="53" t="s">
        <v>17</v>
      </c>
      <c r="C223" s="53" t="s">
        <v>23</v>
      </c>
      <c r="D223" s="53" t="s">
        <v>17</v>
      </c>
      <c r="E223" s="53" t="s">
        <v>17</v>
      </c>
      <c r="F223" s="53" t="s">
        <v>17</v>
      </c>
      <c r="G223" s="53" t="s">
        <v>17</v>
      </c>
      <c r="H223" s="53" t="s">
        <v>18</v>
      </c>
      <c r="I223" s="53" t="s">
        <v>23</v>
      </c>
      <c r="J223" s="53" t="s">
        <v>17</v>
      </c>
      <c r="K223" s="53" t="s">
        <v>17</v>
      </c>
      <c r="L223" s="53" t="s">
        <v>19</v>
      </c>
      <c r="M223" s="53" t="s">
        <v>36</v>
      </c>
      <c r="N223" s="53" t="s">
        <v>39</v>
      </c>
      <c r="O223" s="53" t="s">
        <v>213</v>
      </c>
      <c r="P223" s="53" t="s">
        <v>17</v>
      </c>
      <c r="Q223" s="53" t="s">
        <v>17</v>
      </c>
      <c r="R223" s="144"/>
      <c r="S223" s="147"/>
      <c r="T223" s="1">
        <v>867.6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58">
        <f t="shared" si="72"/>
        <v>867.6</v>
      </c>
      <c r="AA223" s="54">
        <v>2025</v>
      </c>
      <c r="AB223" s="33"/>
      <c r="AC223" s="49"/>
    </row>
    <row r="224" spans="1:30" s="50" customFormat="1" ht="31.5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75" t="s">
        <v>216</v>
      </c>
      <c r="S224" s="61" t="s">
        <v>45</v>
      </c>
      <c r="T224" s="3">
        <v>1.7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6">
        <f t="shared" si="72"/>
        <v>1.7</v>
      </c>
      <c r="AA224" s="40">
        <v>2025</v>
      </c>
      <c r="AB224" s="33"/>
      <c r="AC224" s="49"/>
    </row>
    <row r="225" spans="1:29" s="50" customFormat="1" ht="31.5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75" t="s">
        <v>217</v>
      </c>
      <c r="S225" s="61" t="s">
        <v>37</v>
      </c>
      <c r="T225" s="43">
        <v>1</v>
      </c>
      <c r="U225" s="43">
        <v>0</v>
      </c>
      <c r="V225" s="43">
        <v>0</v>
      </c>
      <c r="W225" s="43">
        <v>0</v>
      </c>
      <c r="X225" s="43">
        <v>0</v>
      </c>
      <c r="Y225" s="43">
        <v>0</v>
      </c>
      <c r="Z225" s="48">
        <f t="shared" si="72"/>
        <v>1</v>
      </c>
      <c r="AA225" s="40">
        <v>2025</v>
      </c>
      <c r="AB225" s="33"/>
      <c r="AC225" s="49"/>
    </row>
    <row r="226" spans="1:29" s="50" customFormat="1" x14ac:dyDescent="0.25">
      <c r="A226" s="53" t="s">
        <v>17</v>
      </c>
      <c r="B226" s="53" t="s">
        <v>17</v>
      </c>
      <c r="C226" s="53" t="s">
        <v>20</v>
      </c>
      <c r="D226" s="53" t="s">
        <v>17</v>
      </c>
      <c r="E226" s="53" t="s">
        <v>17</v>
      </c>
      <c r="F226" s="53" t="s">
        <v>17</v>
      </c>
      <c r="G226" s="53" t="s">
        <v>17</v>
      </c>
      <c r="H226" s="53" t="s">
        <v>18</v>
      </c>
      <c r="I226" s="53" t="s">
        <v>23</v>
      </c>
      <c r="J226" s="53" t="s">
        <v>17</v>
      </c>
      <c r="K226" s="53" t="s">
        <v>17</v>
      </c>
      <c r="L226" s="53" t="s">
        <v>19</v>
      </c>
      <c r="M226" s="53" t="s">
        <v>17</v>
      </c>
      <c r="N226" s="53" t="s">
        <v>17</v>
      </c>
      <c r="O226" s="53" t="s">
        <v>17</v>
      </c>
      <c r="P226" s="53" t="s">
        <v>17</v>
      </c>
      <c r="Q226" s="53" t="s">
        <v>17</v>
      </c>
      <c r="R226" s="148" t="s">
        <v>232</v>
      </c>
      <c r="S226" s="145" t="s">
        <v>0</v>
      </c>
      <c r="T226" s="1">
        <f>SUM(T227:T230)</f>
        <v>14971.1</v>
      </c>
      <c r="U226" s="1">
        <f t="shared" ref="U226:Y226" si="75">U229+U230</f>
        <v>0</v>
      </c>
      <c r="V226" s="1">
        <f t="shared" si="75"/>
        <v>0</v>
      </c>
      <c r="W226" s="1">
        <f t="shared" si="75"/>
        <v>0</v>
      </c>
      <c r="X226" s="1">
        <f t="shared" si="75"/>
        <v>0</v>
      </c>
      <c r="Y226" s="1">
        <f t="shared" si="75"/>
        <v>0</v>
      </c>
      <c r="Z226" s="58">
        <f t="shared" si="72"/>
        <v>14971.1</v>
      </c>
      <c r="AA226" s="54">
        <v>2025</v>
      </c>
      <c r="AB226" s="33"/>
      <c r="AC226" s="49"/>
    </row>
    <row r="227" spans="1:29" s="50" customFormat="1" x14ac:dyDescent="0.25">
      <c r="A227" s="53" t="s">
        <v>17</v>
      </c>
      <c r="B227" s="53" t="s">
        <v>17</v>
      </c>
      <c r="C227" s="53" t="s">
        <v>20</v>
      </c>
      <c r="D227" s="53" t="s">
        <v>17</v>
      </c>
      <c r="E227" s="53" t="s">
        <v>17</v>
      </c>
      <c r="F227" s="53" t="s">
        <v>17</v>
      </c>
      <c r="G227" s="53" t="s">
        <v>17</v>
      </c>
      <c r="H227" s="53" t="s">
        <v>18</v>
      </c>
      <c r="I227" s="53" t="s">
        <v>23</v>
      </c>
      <c r="J227" s="53" t="s">
        <v>17</v>
      </c>
      <c r="K227" s="53" t="s">
        <v>17</v>
      </c>
      <c r="L227" s="53" t="s">
        <v>19</v>
      </c>
      <c r="M227" s="53" t="s">
        <v>18</v>
      </c>
      <c r="N227" s="53" t="s">
        <v>39</v>
      </c>
      <c r="O227" s="53" t="s">
        <v>17</v>
      </c>
      <c r="P227" s="53" t="s">
        <v>17</v>
      </c>
      <c r="Q227" s="53" t="s">
        <v>17</v>
      </c>
      <c r="R227" s="143"/>
      <c r="S227" s="146"/>
      <c r="T227" s="1">
        <v>8410.2000000000007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58">
        <f t="shared" si="72"/>
        <v>8410.2000000000007</v>
      </c>
      <c r="AA227" s="54">
        <v>2025</v>
      </c>
      <c r="AB227" s="33"/>
      <c r="AC227" s="49"/>
    </row>
    <row r="228" spans="1:29" s="50" customFormat="1" x14ac:dyDescent="0.25">
      <c r="A228" s="53" t="s">
        <v>17</v>
      </c>
      <c r="B228" s="53" t="s">
        <v>17</v>
      </c>
      <c r="C228" s="53" t="s">
        <v>20</v>
      </c>
      <c r="D228" s="53" t="s">
        <v>17</v>
      </c>
      <c r="E228" s="53" t="s">
        <v>17</v>
      </c>
      <c r="F228" s="53" t="s">
        <v>17</v>
      </c>
      <c r="G228" s="53" t="s">
        <v>17</v>
      </c>
      <c r="H228" s="53" t="s">
        <v>18</v>
      </c>
      <c r="I228" s="53" t="s">
        <v>23</v>
      </c>
      <c r="J228" s="53" t="s">
        <v>17</v>
      </c>
      <c r="K228" s="53" t="s">
        <v>17</v>
      </c>
      <c r="L228" s="53" t="s">
        <v>19</v>
      </c>
      <c r="M228" s="53" t="s">
        <v>36</v>
      </c>
      <c r="N228" s="53" t="s">
        <v>39</v>
      </c>
      <c r="O228" s="53" t="s">
        <v>17</v>
      </c>
      <c r="P228" s="53" t="s">
        <v>17</v>
      </c>
      <c r="Q228" s="53" t="s">
        <v>17</v>
      </c>
      <c r="R228" s="143"/>
      <c r="S228" s="146"/>
      <c r="T228" s="1">
        <v>3200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58">
        <f t="shared" si="72"/>
        <v>3200</v>
      </c>
      <c r="AA228" s="54">
        <v>2025</v>
      </c>
      <c r="AB228" s="33"/>
      <c r="AC228" s="49"/>
    </row>
    <row r="229" spans="1:29" s="50" customFormat="1" x14ac:dyDescent="0.25">
      <c r="A229" s="53" t="s">
        <v>17</v>
      </c>
      <c r="B229" s="53" t="s">
        <v>17</v>
      </c>
      <c r="C229" s="53" t="s">
        <v>20</v>
      </c>
      <c r="D229" s="53" t="s">
        <v>17</v>
      </c>
      <c r="E229" s="53" t="s">
        <v>17</v>
      </c>
      <c r="F229" s="53" t="s">
        <v>17</v>
      </c>
      <c r="G229" s="53" t="s">
        <v>17</v>
      </c>
      <c r="H229" s="53" t="s">
        <v>18</v>
      </c>
      <c r="I229" s="53" t="s">
        <v>23</v>
      </c>
      <c r="J229" s="53" t="s">
        <v>17</v>
      </c>
      <c r="K229" s="53" t="s">
        <v>17</v>
      </c>
      <c r="L229" s="53" t="s">
        <v>19</v>
      </c>
      <c r="M229" s="53" t="s">
        <v>36</v>
      </c>
      <c r="N229" s="53" t="s">
        <v>39</v>
      </c>
      <c r="O229" s="53" t="s">
        <v>213</v>
      </c>
      <c r="P229" s="53" t="s">
        <v>17</v>
      </c>
      <c r="Q229" s="53" t="s">
        <v>17</v>
      </c>
      <c r="R229" s="143"/>
      <c r="S229" s="146"/>
      <c r="T229" s="1">
        <v>3300.9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58">
        <f t="shared" si="72"/>
        <v>3300.9</v>
      </c>
      <c r="AA229" s="54">
        <v>2025</v>
      </c>
      <c r="AB229" s="33"/>
      <c r="AC229" s="49"/>
    </row>
    <row r="230" spans="1:29" s="50" customFormat="1" x14ac:dyDescent="0.25">
      <c r="A230" s="53" t="s">
        <v>17</v>
      </c>
      <c r="B230" s="53" t="s">
        <v>17</v>
      </c>
      <c r="C230" s="53" t="s">
        <v>20</v>
      </c>
      <c r="D230" s="53" t="s">
        <v>17</v>
      </c>
      <c r="E230" s="53" t="s">
        <v>17</v>
      </c>
      <c r="F230" s="53" t="s">
        <v>17</v>
      </c>
      <c r="G230" s="53" t="s">
        <v>17</v>
      </c>
      <c r="H230" s="53" t="s">
        <v>18</v>
      </c>
      <c r="I230" s="53" t="s">
        <v>23</v>
      </c>
      <c r="J230" s="53" t="s">
        <v>17</v>
      </c>
      <c r="K230" s="53" t="s">
        <v>17</v>
      </c>
      <c r="L230" s="53" t="s">
        <v>19</v>
      </c>
      <c r="M230" s="53" t="s">
        <v>18</v>
      </c>
      <c r="N230" s="53" t="s">
        <v>39</v>
      </c>
      <c r="O230" s="53" t="s">
        <v>21</v>
      </c>
      <c r="P230" s="53" t="s">
        <v>17</v>
      </c>
      <c r="Q230" s="53" t="s">
        <v>17</v>
      </c>
      <c r="R230" s="144"/>
      <c r="S230" s="147"/>
      <c r="T230" s="1">
        <v>60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58">
        <f t="shared" si="72"/>
        <v>60</v>
      </c>
      <c r="AA230" s="54">
        <v>2025</v>
      </c>
      <c r="AB230" s="33"/>
      <c r="AC230" s="49"/>
    </row>
    <row r="231" spans="1:29" s="50" customFormat="1" ht="31.5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75" t="s">
        <v>218</v>
      </c>
      <c r="S231" s="61" t="s">
        <v>45</v>
      </c>
      <c r="T231" s="3">
        <v>4.4000000000000004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6">
        <f t="shared" si="72"/>
        <v>4.4000000000000004</v>
      </c>
      <c r="AA231" s="40">
        <v>2025</v>
      </c>
      <c r="AB231" s="33"/>
      <c r="AC231" s="49"/>
    </row>
    <row r="232" spans="1:29" s="50" customFormat="1" ht="31.5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75" t="s">
        <v>219</v>
      </c>
      <c r="S232" s="61" t="s">
        <v>37</v>
      </c>
      <c r="T232" s="43">
        <v>4</v>
      </c>
      <c r="U232" s="43">
        <v>0</v>
      </c>
      <c r="V232" s="43">
        <v>0</v>
      </c>
      <c r="W232" s="43">
        <v>0</v>
      </c>
      <c r="X232" s="43">
        <v>0</v>
      </c>
      <c r="Y232" s="43">
        <v>0</v>
      </c>
      <c r="Z232" s="48">
        <f t="shared" si="72"/>
        <v>4</v>
      </c>
      <c r="AA232" s="40">
        <v>2025</v>
      </c>
      <c r="AB232" s="33"/>
      <c r="AC232" s="49"/>
    </row>
    <row r="233" spans="1:29" s="50" customFormat="1" x14ac:dyDescent="0.25">
      <c r="A233" s="53" t="s">
        <v>17</v>
      </c>
      <c r="B233" s="53" t="s">
        <v>17</v>
      </c>
      <c r="C233" s="53" t="s">
        <v>24</v>
      </c>
      <c r="D233" s="53" t="s">
        <v>17</v>
      </c>
      <c r="E233" s="53" t="s">
        <v>17</v>
      </c>
      <c r="F233" s="53" t="s">
        <v>17</v>
      </c>
      <c r="G233" s="53" t="s">
        <v>17</v>
      </c>
      <c r="H233" s="53" t="s">
        <v>18</v>
      </c>
      <c r="I233" s="53" t="s">
        <v>23</v>
      </c>
      <c r="J233" s="53" t="s">
        <v>17</v>
      </c>
      <c r="K233" s="53" t="s">
        <v>17</v>
      </c>
      <c r="L233" s="53" t="s">
        <v>19</v>
      </c>
      <c r="M233" s="53" t="s">
        <v>17</v>
      </c>
      <c r="N233" s="53" t="s">
        <v>17</v>
      </c>
      <c r="O233" s="53" t="s">
        <v>17</v>
      </c>
      <c r="P233" s="53" t="s">
        <v>17</v>
      </c>
      <c r="Q233" s="53" t="s">
        <v>17</v>
      </c>
      <c r="R233" s="148" t="s">
        <v>232</v>
      </c>
      <c r="S233" s="145" t="s">
        <v>0</v>
      </c>
      <c r="T233" s="1">
        <f>SUM(T234:T237)</f>
        <v>19130</v>
      </c>
      <c r="U233" s="1">
        <f t="shared" ref="U233:Y233" si="76">U236+U237</f>
        <v>0</v>
      </c>
      <c r="V233" s="1">
        <f t="shared" si="76"/>
        <v>0</v>
      </c>
      <c r="W233" s="1">
        <f t="shared" si="76"/>
        <v>0</v>
      </c>
      <c r="X233" s="1">
        <f t="shared" si="76"/>
        <v>0</v>
      </c>
      <c r="Y233" s="1">
        <f t="shared" si="76"/>
        <v>0</v>
      </c>
      <c r="Z233" s="58">
        <f t="shared" si="72"/>
        <v>19130</v>
      </c>
      <c r="AA233" s="54">
        <v>2025</v>
      </c>
      <c r="AB233" s="33"/>
      <c r="AC233" s="49"/>
    </row>
    <row r="234" spans="1:29" s="50" customFormat="1" x14ac:dyDescent="0.25">
      <c r="A234" s="53" t="s">
        <v>17</v>
      </c>
      <c r="B234" s="53" t="s">
        <v>17</v>
      </c>
      <c r="C234" s="53" t="s">
        <v>24</v>
      </c>
      <c r="D234" s="53" t="s">
        <v>17</v>
      </c>
      <c r="E234" s="53" t="s">
        <v>17</v>
      </c>
      <c r="F234" s="53" t="s">
        <v>17</v>
      </c>
      <c r="G234" s="53" t="s">
        <v>17</v>
      </c>
      <c r="H234" s="53" t="s">
        <v>18</v>
      </c>
      <c r="I234" s="53" t="s">
        <v>23</v>
      </c>
      <c r="J234" s="53" t="s">
        <v>17</v>
      </c>
      <c r="K234" s="53" t="s">
        <v>17</v>
      </c>
      <c r="L234" s="53" t="s">
        <v>19</v>
      </c>
      <c r="M234" s="53" t="s">
        <v>18</v>
      </c>
      <c r="N234" s="53" t="s">
        <v>39</v>
      </c>
      <c r="O234" s="53" t="s">
        <v>17</v>
      </c>
      <c r="P234" s="53" t="s">
        <v>17</v>
      </c>
      <c r="Q234" s="53" t="s">
        <v>17</v>
      </c>
      <c r="R234" s="143"/>
      <c r="S234" s="146"/>
      <c r="T234" s="1">
        <v>11411.6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58">
        <f t="shared" ref="Z234:Z235" si="77">SUM(T234:Y234)</f>
        <v>11411.6</v>
      </c>
      <c r="AA234" s="54">
        <v>2023</v>
      </c>
      <c r="AB234" s="33"/>
      <c r="AC234" s="49"/>
    </row>
    <row r="235" spans="1:29" s="50" customFormat="1" x14ac:dyDescent="0.25">
      <c r="A235" s="53" t="s">
        <v>17</v>
      </c>
      <c r="B235" s="53" t="s">
        <v>17</v>
      </c>
      <c r="C235" s="53" t="s">
        <v>24</v>
      </c>
      <c r="D235" s="53" t="s">
        <v>17</v>
      </c>
      <c r="E235" s="53" t="s">
        <v>17</v>
      </c>
      <c r="F235" s="53" t="s">
        <v>17</v>
      </c>
      <c r="G235" s="53" t="s">
        <v>17</v>
      </c>
      <c r="H235" s="53" t="s">
        <v>18</v>
      </c>
      <c r="I235" s="53" t="s">
        <v>23</v>
      </c>
      <c r="J235" s="53" t="s">
        <v>17</v>
      </c>
      <c r="K235" s="53" t="s">
        <v>17</v>
      </c>
      <c r="L235" s="53" t="s">
        <v>19</v>
      </c>
      <c r="M235" s="53" t="s">
        <v>36</v>
      </c>
      <c r="N235" s="53" t="s">
        <v>39</v>
      </c>
      <c r="O235" s="53" t="s">
        <v>17</v>
      </c>
      <c r="P235" s="53" t="s">
        <v>17</v>
      </c>
      <c r="Q235" s="53" t="s">
        <v>17</v>
      </c>
      <c r="R235" s="143"/>
      <c r="S235" s="146"/>
      <c r="T235" s="1">
        <v>3866.3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58">
        <f t="shared" si="77"/>
        <v>3866.3</v>
      </c>
      <c r="AA235" s="54">
        <v>2024</v>
      </c>
      <c r="AB235" s="33"/>
      <c r="AC235" s="49"/>
    </row>
    <row r="236" spans="1:29" s="50" customFormat="1" x14ac:dyDescent="0.25">
      <c r="A236" s="53" t="s">
        <v>17</v>
      </c>
      <c r="B236" s="53" t="s">
        <v>17</v>
      </c>
      <c r="C236" s="53" t="s">
        <v>24</v>
      </c>
      <c r="D236" s="53" t="s">
        <v>17</v>
      </c>
      <c r="E236" s="53" t="s">
        <v>17</v>
      </c>
      <c r="F236" s="53" t="s">
        <v>17</v>
      </c>
      <c r="G236" s="53" t="s">
        <v>17</v>
      </c>
      <c r="H236" s="53" t="s">
        <v>18</v>
      </c>
      <c r="I236" s="53" t="s">
        <v>23</v>
      </c>
      <c r="J236" s="53" t="s">
        <v>17</v>
      </c>
      <c r="K236" s="53" t="s">
        <v>17</v>
      </c>
      <c r="L236" s="53" t="s">
        <v>19</v>
      </c>
      <c r="M236" s="53" t="s">
        <v>36</v>
      </c>
      <c r="N236" s="53" t="s">
        <v>39</v>
      </c>
      <c r="O236" s="53" t="s">
        <v>213</v>
      </c>
      <c r="P236" s="53" t="s">
        <v>17</v>
      </c>
      <c r="Q236" s="53" t="s">
        <v>17</v>
      </c>
      <c r="R236" s="143"/>
      <c r="S236" s="146"/>
      <c r="T236" s="1">
        <v>3752.1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58">
        <f t="shared" si="72"/>
        <v>3752.1</v>
      </c>
      <c r="AA236" s="54">
        <v>2025</v>
      </c>
      <c r="AB236" s="33"/>
      <c r="AC236" s="49"/>
    </row>
    <row r="237" spans="1:29" s="50" customFormat="1" x14ac:dyDescent="0.25">
      <c r="A237" s="53" t="s">
        <v>17</v>
      </c>
      <c r="B237" s="53" t="s">
        <v>17</v>
      </c>
      <c r="C237" s="53" t="s">
        <v>24</v>
      </c>
      <c r="D237" s="53" t="s">
        <v>17</v>
      </c>
      <c r="E237" s="53" t="s">
        <v>17</v>
      </c>
      <c r="F237" s="53" t="s">
        <v>17</v>
      </c>
      <c r="G237" s="53" t="s">
        <v>17</v>
      </c>
      <c r="H237" s="53" t="s">
        <v>18</v>
      </c>
      <c r="I237" s="53" t="s">
        <v>23</v>
      </c>
      <c r="J237" s="53" t="s">
        <v>17</v>
      </c>
      <c r="K237" s="53" t="s">
        <v>17</v>
      </c>
      <c r="L237" s="53" t="s">
        <v>19</v>
      </c>
      <c r="M237" s="53" t="s">
        <v>18</v>
      </c>
      <c r="N237" s="53" t="s">
        <v>39</v>
      </c>
      <c r="O237" s="53" t="s">
        <v>21</v>
      </c>
      <c r="P237" s="53" t="s">
        <v>17</v>
      </c>
      <c r="Q237" s="53" t="s">
        <v>17</v>
      </c>
      <c r="R237" s="144"/>
      <c r="S237" s="147"/>
      <c r="T237" s="1">
        <v>100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58">
        <f t="shared" si="72"/>
        <v>100</v>
      </c>
      <c r="AA237" s="54">
        <v>2025</v>
      </c>
      <c r="AB237" s="33"/>
      <c r="AC237" s="49"/>
    </row>
    <row r="238" spans="1:29" s="50" customFormat="1" ht="31.5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75" t="s">
        <v>220</v>
      </c>
      <c r="S238" s="61" t="s">
        <v>45</v>
      </c>
      <c r="T238" s="3">
        <v>2.9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6">
        <f t="shared" si="72"/>
        <v>2.9</v>
      </c>
      <c r="AA238" s="40">
        <v>2025</v>
      </c>
      <c r="AB238" s="33"/>
      <c r="AC238" s="49"/>
    </row>
    <row r="239" spans="1:29" s="50" customFormat="1" ht="31.5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75" t="s">
        <v>221</v>
      </c>
      <c r="S239" s="61" t="s">
        <v>37</v>
      </c>
      <c r="T239" s="43">
        <v>5</v>
      </c>
      <c r="U239" s="43">
        <v>0</v>
      </c>
      <c r="V239" s="43">
        <v>0</v>
      </c>
      <c r="W239" s="43">
        <v>0</v>
      </c>
      <c r="X239" s="43">
        <v>0</v>
      </c>
      <c r="Y239" s="43">
        <v>0</v>
      </c>
      <c r="Z239" s="48">
        <f t="shared" si="72"/>
        <v>5</v>
      </c>
      <c r="AA239" s="40">
        <v>2025</v>
      </c>
      <c r="AB239" s="33"/>
      <c r="AC239" s="49"/>
    </row>
    <row r="240" spans="1:29" s="50" customFormat="1" ht="31.5" x14ac:dyDescent="0.25">
      <c r="A240" s="53" t="s">
        <v>17</v>
      </c>
      <c r="B240" s="53" t="s">
        <v>18</v>
      </c>
      <c r="C240" s="53" t="s">
        <v>19</v>
      </c>
      <c r="D240" s="53" t="s">
        <v>17</v>
      </c>
      <c r="E240" s="53" t="s">
        <v>23</v>
      </c>
      <c r="F240" s="53" t="s">
        <v>17</v>
      </c>
      <c r="G240" s="53" t="s">
        <v>39</v>
      </c>
      <c r="H240" s="53" t="s">
        <v>18</v>
      </c>
      <c r="I240" s="53" t="s">
        <v>23</v>
      </c>
      <c r="J240" s="53" t="s">
        <v>17</v>
      </c>
      <c r="K240" s="53" t="s">
        <v>17</v>
      </c>
      <c r="L240" s="53" t="s">
        <v>19</v>
      </c>
      <c r="M240" s="53" t="s">
        <v>36</v>
      </c>
      <c r="N240" s="53" t="s">
        <v>39</v>
      </c>
      <c r="O240" s="53" t="s">
        <v>17</v>
      </c>
      <c r="P240" s="53" t="s">
        <v>17</v>
      </c>
      <c r="Q240" s="53" t="s">
        <v>17</v>
      </c>
      <c r="R240" s="74" t="s">
        <v>195</v>
      </c>
      <c r="S240" s="54" t="s">
        <v>0</v>
      </c>
      <c r="T240" s="1">
        <v>3660.9</v>
      </c>
      <c r="U240" s="1">
        <v>10000</v>
      </c>
      <c r="V240" s="1">
        <v>10000</v>
      </c>
      <c r="W240" s="1">
        <v>0</v>
      </c>
      <c r="X240" s="1">
        <v>0</v>
      </c>
      <c r="Y240" s="1">
        <v>0</v>
      </c>
      <c r="Z240" s="58">
        <f t="shared" si="72"/>
        <v>23660.9</v>
      </c>
      <c r="AA240" s="54">
        <v>2027</v>
      </c>
      <c r="AB240" s="33"/>
      <c r="AC240" s="49"/>
    </row>
    <row r="241" spans="1:30" s="50" customFormat="1" ht="47.25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75" t="s">
        <v>237</v>
      </c>
      <c r="S241" s="61" t="s">
        <v>45</v>
      </c>
      <c r="T241" s="3">
        <v>0</v>
      </c>
      <c r="U241" s="3">
        <v>4</v>
      </c>
      <c r="V241" s="3">
        <v>4</v>
      </c>
      <c r="W241" s="3">
        <v>0</v>
      </c>
      <c r="X241" s="3">
        <v>0</v>
      </c>
      <c r="Y241" s="3">
        <v>0</v>
      </c>
      <c r="Z241" s="6">
        <f>SUM(T241:Y241)</f>
        <v>8</v>
      </c>
      <c r="AA241" s="40">
        <v>2027</v>
      </c>
      <c r="AB241" s="33"/>
      <c r="AC241" s="49"/>
    </row>
    <row r="242" spans="1:30" s="50" customFormat="1" ht="47.25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75" t="s">
        <v>238</v>
      </c>
      <c r="S242" s="61" t="s">
        <v>37</v>
      </c>
      <c r="T242" s="43">
        <v>0</v>
      </c>
      <c r="U242" s="43">
        <v>4</v>
      </c>
      <c r="V242" s="43">
        <v>4</v>
      </c>
      <c r="W242" s="43">
        <v>0</v>
      </c>
      <c r="X242" s="43">
        <v>0</v>
      </c>
      <c r="Y242" s="43">
        <v>0</v>
      </c>
      <c r="Z242" s="48">
        <f>SUM(T242:Y242)</f>
        <v>8</v>
      </c>
      <c r="AA242" s="40">
        <v>2027</v>
      </c>
      <c r="AB242" s="33"/>
      <c r="AC242" s="49"/>
    </row>
    <row r="243" spans="1:30" ht="31.5" x14ac:dyDescent="0.25">
      <c r="A243" s="45"/>
      <c r="B243" s="45"/>
      <c r="C243" s="45"/>
      <c r="D243" s="45"/>
      <c r="E243" s="45"/>
      <c r="F243" s="45"/>
      <c r="G243" s="45"/>
      <c r="H243" s="45" t="s">
        <v>18</v>
      </c>
      <c r="I243" s="45" t="s">
        <v>23</v>
      </c>
      <c r="J243" s="45" t="s">
        <v>17</v>
      </c>
      <c r="K243" s="45" t="s">
        <v>17</v>
      </c>
      <c r="L243" s="45" t="s">
        <v>21</v>
      </c>
      <c r="M243" s="45" t="s">
        <v>17</v>
      </c>
      <c r="N243" s="45" t="s">
        <v>17</v>
      </c>
      <c r="O243" s="45" t="s">
        <v>17</v>
      </c>
      <c r="P243" s="45" t="s">
        <v>17</v>
      </c>
      <c r="Q243" s="45" t="s">
        <v>17</v>
      </c>
      <c r="R243" s="84" t="s">
        <v>47</v>
      </c>
      <c r="S243" s="113" t="s">
        <v>0</v>
      </c>
      <c r="T243" s="112">
        <f>T246+T263</f>
        <v>7055.3</v>
      </c>
      <c r="U243" s="112">
        <f t="shared" ref="U243:Y243" si="78">U246+U263</f>
        <v>5253.6</v>
      </c>
      <c r="V243" s="112">
        <f t="shared" si="78"/>
        <v>5253.6</v>
      </c>
      <c r="W243" s="112">
        <f t="shared" si="78"/>
        <v>3953.6</v>
      </c>
      <c r="X243" s="112">
        <f t="shared" si="78"/>
        <v>3953.6</v>
      </c>
      <c r="Y243" s="112">
        <f t="shared" si="78"/>
        <v>3953.6</v>
      </c>
      <c r="Z243" s="112">
        <f t="shared" ref="Z243:Z273" si="79">SUM(T243:Y243)</f>
        <v>29423.299999999996</v>
      </c>
      <c r="AA243" s="113">
        <v>2030</v>
      </c>
      <c r="AB243" s="101"/>
    </row>
    <row r="244" spans="1:30" ht="31.5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47" t="s">
        <v>103</v>
      </c>
      <c r="S244" s="121" t="s">
        <v>30</v>
      </c>
      <c r="T244" s="4">
        <f t="shared" ref="T244:X244" si="80">T247</f>
        <v>5544.4000000000005</v>
      </c>
      <c r="U244" s="4">
        <f t="shared" si="80"/>
        <v>5544.4000000000005</v>
      </c>
      <c r="V244" s="4">
        <f t="shared" si="80"/>
        <v>5544.4000000000005</v>
      </c>
      <c r="W244" s="4">
        <f t="shared" si="80"/>
        <v>4626</v>
      </c>
      <c r="X244" s="4">
        <f t="shared" si="80"/>
        <v>4626</v>
      </c>
      <c r="Y244" s="4">
        <f t="shared" ref="Y244" si="81">Y247</f>
        <v>4626</v>
      </c>
      <c r="Z244" s="5">
        <f t="shared" si="79"/>
        <v>30511.200000000001</v>
      </c>
      <c r="AA244" s="121">
        <v>2030</v>
      </c>
      <c r="AB244" s="33"/>
    </row>
    <row r="245" spans="1:30" ht="46.15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47" t="s">
        <v>161</v>
      </c>
      <c r="S245" s="40" t="s">
        <v>37</v>
      </c>
      <c r="T245" s="43">
        <f>T248</f>
        <v>7</v>
      </c>
      <c r="U245" s="43">
        <f t="shared" ref="U245:Y245" si="82">U248</f>
        <v>7</v>
      </c>
      <c r="V245" s="43">
        <f t="shared" si="82"/>
        <v>7</v>
      </c>
      <c r="W245" s="43">
        <f t="shared" si="82"/>
        <v>11</v>
      </c>
      <c r="X245" s="43">
        <f t="shared" si="82"/>
        <v>11</v>
      </c>
      <c r="Y245" s="43">
        <f t="shared" si="82"/>
        <v>11</v>
      </c>
      <c r="Z245" s="44">
        <f t="shared" si="79"/>
        <v>54</v>
      </c>
      <c r="AA245" s="40">
        <v>2030</v>
      </c>
      <c r="AB245" s="33"/>
    </row>
    <row r="246" spans="1:30" ht="33.6" customHeight="1" x14ac:dyDescent="0.25">
      <c r="A246" s="53"/>
      <c r="B246" s="53"/>
      <c r="C246" s="53"/>
      <c r="D246" s="53" t="s">
        <v>17</v>
      </c>
      <c r="E246" s="53" t="s">
        <v>20</v>
      </c>
      <c r="F246" s="53" t="s">
        <v>17</v>
      </c>
      <c r="G246" s="53" t="s">
        <v>21</v>
      </c>
      <c r="H246" s="53" t="s">
        <v>18</v>
      </c>
      <c r="I246" s="53" t="s">
        <v>23</v>
      </c>
      <c r="J246" s="53" t="s">
        <v>17</v>
      </c>
      <c r="K246" s="53" t="s">
        <v>17</v>
      </c>
      <c r="L246" s="53" t="s">
        <v>21</v>
      </c>
      <c r="M246" s="53" t="s">
        <v>39</v>
      </c>
      <c r="N246" s="53" t="s">
        <v>39</v>
      </c>
      <c r="O246" s="53" t="s">
        <v>39</v>
      </c>
      <c r="P246" s="53" t="s">
        <v>39</v>
      </c>
      <c r="Q246" s="53" t="s">
        <v>39</v>
      </c>
      <c r="R246" s="74" t="s">
        <v>104</v>
      </c>
      <c r="S246" s="57" t="s">
        <v>0</v>
      </c>
      <c r="T246" s="58">
        <f>T249+T255+T252+T258</f>
        <v>5253.6</v>
      </c>
      <c r="U246" s="58">
        <f>U249+U255+U252+U258</f>
        <v>5253.6</v>
      </c>
      <c r="V246" s="58">
        <f t="shared" ref="V246:Y246" si="83">V249+V255+V252+V258</f>
        <v>5253.6</v>
      </c>
      <c r="W246" s="58">
        <f t="shared" si="83"/>
        <v>3953.6</v>
      </c>
      <c r="X246" s="58">
        <f t="shared" si="83"/>
        <v>3953.6</v>
      </c>
      <c r="Y246" s="58">
        <f t="shared" si="83"/>
        <v>3953.6</v>
      </c>
      <c r="Z246" s="58">
        <f t="shared" si="79"/>
        <v>27621.599999999999</v>
      </c>
      <c r="AA246" s="57">
        <v>2030</v>
      </c>
      <c r="AB246" s="101"/>
    </row>
    <row r="247" spans="1:30" ht="31.5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5" t="s">
        <v>103</v>
      </c>
      <c r="S247" s="121" t="s">
        <v>30</v>
      </c>
      <c r="T247" s="3">
        <f>T250+T253+T256+T259</f>
        <v>5544.4000000000005</v>
      </c>
      <c r="U247" s="3">
        <f>U250+U253+U256+U259</f>
        <v>5544.4000000000005</v>
      </c>
      <c r="V247" s="3">
        <f t="shared" ref="V247:Y247" si="84">V250+V253+V256+V259</f>
        <v>5544.4000000000005</v>
      </c>
      <c r="W247" s="3">
        <f t="shared" si="84"/>
        <v>4626</v>
      </c>
      <c r="X247" s="3">
        <f t="shared" si="84"/>
        <v>4626</v>
      </c>
      <c r="Y247" s="3">
        <f t="shared" si="84"/>
        <v>4626</v>
      </c>
      <c r="Z247" s="5">
        <f t="shared" si="79"/>
        <v>30511.200000000001</v>
      </c>
      <c r="AA247" s="40">
        <v>2030</v>
      </c>
      <c r="AB247" s="104"/>
      <c r="AC247" s="86"/>
    </row>
    <row r="248" spans="1:30" ht="47.25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5" t="s">
        <v>130</v>
      </c>
      <c r="S248" s="121" t="s">
        <v>37</v>
      </c>
      <c r="T248" s="43">
        <f>T251+T254+T257+T260</f>
        <v>7</v>
      </c>
      <c r="U248" s="43">
        <f>U251+U254+U257+U260</f>
        <v>7</v>
      </c>
      <c r="V248" s="43">
        <f t="shared" ref="V248:Y248" si="85">V251+V254+V257+V260</f>
        <v>7</v>
      </c>
      <c r="W248" s="43">
        <f t="shared" si="85"/>
        <v>11</v>
      </c>
      <c r="X248" s="43">
        <f t="shared" si="85"/>
        <v>11</v>
      </c>
      <c r="Y248" s="43">
        <f t="shared" si="85"/>
        <v>11</v>
      </c>
      <c r="Z248" s="44">
        <f t="shared" si="79"/>
        <v>54</v>
      </c>
      <c r="AA248" s="40">
        <v>2030</v>
      </c>
      <c r="AB248" s="104"/>
      <c r="AC248" s="86"/>
    </row>
    <row r="249" spans="1:30" ht="31.5" x14ac:dyDescent="0.25">
      <c r="A249" s="53" t="s">
        <v>17</v>
      </c>
      <c r="B249" s="53" t="s">
        <v>17</v>
      </c>
      <c r="C249" s="53" t="s">
        <v>21</v>
      </c>
      <c r="D249" s="53" t="s">
        <v>17</v>
      </c>
      <c r="E249" s="53" t="s">
        <v>20</v>
      </c>
      <c r="F249" s="53" t="s">
        <v>17</v>
      </c>
      <c r="G249" s="53" t="s">
        <v>21</v>
      </c>
      <c r="H249" s="53" t="s">
        <v>18</v>
      </c>
      <c r="I249" s="53" t="s">
        <v>23</v>
      </c>
      <c r="J249" s="53" t="s">
        <v>17</v>
      </c>
      <c r="K249" s="53" t="s">
        <v>17</v>
      </c>
      <c r="L249" s="53" t="s">
        <v>21</v>
      </c>
      <c r="M249" s="53" t="s">
        <v>39</v>
      </c>
      <c r="N249" s="53" t="s">
        <v>39</v>
      </c>
      <c r="O249" s="53" t="s">
        <v>39</v>
      </c>
      <c r="P249" s="53" t="s">
        <v>39</v>
      </c>
      <c r="Q249" s="53" t="s">
        <v>39</v>
      </c>
      <c r="R249" s="74" t="s">
        <v>105</v>
      </c>
      <c r="S249" s="54" t="s">
        <v>0</v>
      </c>
      <c r="T249" s="1">
        <v>2317.1</v>
      </c>
      <c r="U249" s="1">
        <v>2317.1</v>
      </c>
      <c r="V249" s="1">
        <v>2317.1</v>
      </c>
      <c r="W249" s="1">
        <v>2017.1</v>
      </c>
      <c r="X249" s="1">
        <v>2017.1</v>
      </c>
      <c r="Y249" s="1">
        <v>2017.1</v>
      </c>
      <c r="Z249" s="58">
        <f t="shared" si="79"/>
        <v>13002.6</v>
      </c>
      <c r="AA249" s="57">
        <v>2030</v>
      </c>
      <c r="AB249" s="100"/>
      <c r="AC249" s="86"/>
      <c r="AD249" s="86"/>
    </row>
    <row r="250" spans="1:30" ht="31.5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60" t="s">
        <v>131</v>
      </c>
      <c r="S250" s="121" t="s">
        <v>30</v>
      </c>
      <c r="T250" s="3">
        <v>2584.3000000000002</v>
      </c>
      <c r="U250" s="3">
        <v>2584.3000000000002</v>
      </c>
      <c r="V250" s="3">
        <v>2584.3000000000002</v>
      </c>
      <c r="W250" s="3">
        <v>2605</v>
      </c>
      <c r="X250" s="3">
        <v>2605</v>
      </c>
      <c r="Y250" s="3">
        <v>2605</v>
      </c>
      <c r="Z250" s="5">
        <f t="shared" si="79"/>
        <v>15567.900000000001</v>
      </c>
      <c r="AA250" s="40">
        <v>2030</v>
      </c>
      <c r="AB250" s="104"/>
      <c r="AC250" s="86"/>
    </row>
    <row r="251" spans="1:30" ht="48" customHeight="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60" t="s">
        <v>132</v>
      </c>
      <c r="S251" s="121" t="s">
        <v>37</v>
      </c>
      <c r="T251" s="43">
        <v>0</v>
      </c>
      <c r="U251" s="43">
        <v>0</v>
      </c>
      <c r="V251" s="43">
        <v>0</v>
      </c>
      <c r="W251" s="43">
        <v>4</v>
      </c>
      <c r="X251" s="43">
        <v>4</v>
      </c>
      <c r="Y251" s="43">
        <v>4</v>
      </c>
      <c r="Z251" s="44">
        <f t="shared" si="79"/>
        <v>12</v>
      </c>
      <c r="AA251" s="40">
        <v>2030</v>
      </c>
      <c r="AB251" s="104"/>
      <c r="AC251" s="86"/>
    </row>
    <row r="252" spans="1:30" ht="31.5" x14ac:dyDescent="0.25">
      <c r="A252" s="53" t="s">
        <v>17</v>
      </c>
      <c r="B252" s="53" t="s">
        <v>17</v>
      </c>
      <c r="C252" s="53" t="s">
        <v>23</v>
      </c>
      <c r="D252" s="53" t="s">
        <v>17</v>
      </c>
      <c r="E252" s="53" t="s">
        <v>20</v>
      </c>
      <c r="F252" s="53" t="s">
        <v>17</v>
      </c>
      <c r="G252" s="53" t="s">
        <v>21</v>
      </c>
      <c r="H252" s="53" t="s">
        <v>18</v>
      </c>
      <c r="I252" s="53" t="s">
        <v>23</v>
      </c>
      <c r="J252" s="53" t="s">
        <v>17</v>
      </c>
      <c r="K252" s="53" t="s">
        <v>17</v>
      </c>
      <c r="L252" s="53" t="s">
        <v>21</v>
      </c>
      <c r="M252" s="53" t="s">
        <v>39</v>
      </c>
      <c r="N252" s="53" t="s">
        <v>39</v>
      </c>
      <c r="O252" s="53" t="s">
        <v>39</v>
      </c>
      <c r="P252" s="53" t="s">
        <v>39</v>
      </c>
      <c r="Q252" s="53" t="s">
        <v>39</v>
      </c>
      <c r="R252" s="74" t="s">
        <v>106</v>
      </c>
      <c r="S252" s="54" t="s">
        <v>0</v>
      </c>
      <c r="T252" s="1">
        <v>699.6</v>
      </c>
      <c r="U252" s="1">
        <v>699.6</v>
      </c>
      <c r="V252" s="1">
        <v>699.6</v>
      </c>
      <c r="W252" s="1">
        <v>399.6</v>
      </c>
      <c r="X252" s="1">
        <v>399.6</v>
      </c>
      <c r="Y252" s="1">
        <v>399.6</v>
      </c>
      <c r="Z252" s="58">
        <f t="shared" si="79"/>
        <v>3297.6</v>
      </c>
      <c r="AA252" s="57">
        <v>2030</v>
      </c>
      <c r="AB252" s="100"/>
      <c r="AC252" s="86"/>
    </row>
    <row r="253" spans="1:30" ht="31.5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60" t="s">
        <v>133</v>
      </c>
      <c r="S253" s="121" t="s">
        <v>30</v>
      </c>
      <c r="T253" s="3">
        <v>712</v>
      </c>
      <c r="U253" s="3">
        <v>712</v>
      </c>
      <c r="V253" s="3">
        <v>712</v>
      </c>
      <c r="W253" s="3">
        <v>387</v>
      </c>
      <c r="X253" s="3">
        <v>387</v>
      </c>
      <c r="Y253" s="3">
        <v>387</v>
      </c>
      <c r="Z253" s="6">
        <f t="shared" si="79"/>
        <v>3297</v>
      </c>
      <c r="AA253" s="40">
        <v>2030</v>
      </c>
      <c r="AB253" s="104"/>
      <c r="AC253" s="86"/>
    </row>
    <row r="254" spans="1:30" ht="48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60" t="s">
        <v>134</v>
      </c>
      <c r="S254" s="121" t="s">
        <v>37</v>
      </c>
      <c r="T254" s="43">
        <v>2</v>
      </c>
      <c r="U254" s="43">
        <v>2</v>
      </c>
      <c r="V254" s="43">
        <v>2</v>
      </c>
      <c r="W254" s="43">
        <v>2</v>
      </c>
      <c r="X254" s="43">
        <v>2</v>
      </c>
      <c r="Y254" s="43">
        <v>2</v>
      </c>
      <c r="Z254" s="48">
        <f t="shared" si="79"/>
        <v>12</v>
      </c>
      <c r="AA254" s="40">
        <v>2030</v>
      </c>
      <c r="AB254" s="104"/>
      <c r="AC254" s="86"/>
    </row>
    <row r="255" spans="1:30" ht="31.5" x14ac:dyDescent="0.25">
      <c r="A255" s="53" t="s">
        <v>17</v>
      </c>
      <c r="B255" s="53" t="s">
        <v>17</v>
      </c>
      <c r="C255" s="53" t="s">
        <v>20</v>
      </c>
      <c r="D255" s="53" t="s">
        <v>17</v>
      </c>
      <c r="E255" s="53" t="s">
        <v>20</v>
      </c>
      <c r="F255" s="53" t="s">
        <v>17</v>
      </c>
      <c r="G255" s="53" t="s">
        <v>21</v>
      </c>
      <c r="H255" s="53" t="s">
        <v>18</v>
      </c>
      <c r="I255" s="53" t="s">
        <v>23</v>
      </c>
      <c r="J255" s="53" t="s">
        <v>17</v>
      </c>
      <c r="K255" s="53" t="s">
        <v>17</v>
      </c>
      <c r="L255" s="53" t="s">
        <v>21</v>
      </c>
      <c r="M255" s="53" t="s">
        <v>39</v>
      </c>
      <c r="N255" s="53" t="s">
        <v>39</v>
      </c>
      <c r="O255" s="53" t="s">
        <v>39</v>
      </c>
      <c r="P255" s="53" t="s">
        <v>39</v>
      </c>
      <c r="Q255" s="53" t="s">
        <v>39</v>
      </c>
      <c r="R255" s="68" t="s">
        <v>107</v>
      </c>
      <c r="S255" s="54" t="s">
        <v>0</v>
      </c>
      <c r="T255" s="1">
        <v>1566.9</v>
      </c>
      <c r="U255" s="1">
        <v>1566.9</v>
      </c>
      <c r="V255" s="1">
        <v>1566.9</v>
      </c>
      <c r="W255" s="1">
        <v>1166.9000000000001</v>
      </c>
      <c r="X255" s="1">
        <v>1166.9000000000001</v>
      </c>
      <c r="Y255" s="1">
        <v>1166.9000000000001</v>
      </c>
      <c r="Z255" s="58">
        <f t="shared" si="79"/>
        <v>8201.4</v>
      </c>
      <c r="AA255" s="57">
        <v>2030</v>
      </c>
      <c r="AB255" s="100"/>
      <c r="AC255" s="86"/>
    </row>
    <row r="256" spans="1:30" ht="31.5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60" t="s">
        <v>140</v>
      </c>
      <c r="S256" s="121" t="s">
        <v>30</v>
      </c>
      <c r="T256" s="3">
        <v>1684.9</v>
      </c>
      <c r="U256" s="3">
        <v>1684.9</v>
      </c>
      <c r="V256" s="3">
        <v>1684.9</v>
      </c>
      <c r="W256" s="3">
        <v>1382</v>
      </c>
      <c r="X256" s="3">
        <v>1382</v>
      </c>
      <c r="Y256" s="3">
        <v>1382</v>
      </c>
      <c r="Z256" s="5">
        <f t="shared" si="79"/>
        <v>9200.7000000000007</v>
      </c>
      <c r="AA256" s="40">
        <v>2030</v>
      </c>
      <c r="AB256" s="104"/>
      <c r="AC256" s="86"/>
    </row>
    <row r="257" spans="1:29" ht="47.2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60" t="s">
        <v>141</v>
      </c>
      <c r="S257" s="121" t="s">
        <v>37</v>
      </c>
      <c r="T257" s="43">
        <v>3</v>
      </c>
      <c r="U257" s="43">
        <v>3</v>
      </c>
      <c r="V257" s="43">
        <v>3</v>
      </c>
      <c r="W257" s="43">
        <v>3</v>
      </c>
      <c r="X257" s="43">
        <v>3</v>
      </c>
      <c r="Y257" s="43">
        <v>3</v>
      </c>
      <c r="Z257" s="44">
        <f t="shared" si="79"/>
        <v>18</v>
      </c>
      <c r="AA257" s="40">
        <v>2030</v>
      </c>
      <c r="AB257" s="111"/>
      <c r="AC257" s="86"/>
    </row>
    <row r="258" spans="1:29" ht="31.5" x14ac:dyDescent="0.25">
      <c r="A258" s="53" t="s">
        <v>17</v>
      </c>
      <c r="B258" s="53" t="s">
        <v>17</v>
      </c>
      <c r="C258" s="53" t="s">
        <v>24</v>
      </c>
      <c r="D258" s="53" t="s">
        <v>17</v>
      </c>
      <c r="E258" s="53" t="s">
        <v>20</v>
      </c>
      <c r="F258" s="53" t="s">
        <v>17</v>
      </c>
      <c r="G258" s="53" t="s">
        <v>21</v>
      </c>
      <c r="H258" s="53" t="s">
        <v>18</v>
      </c>
      <c r="I258" s="53" t="s">
        <v>23</v>
      </c>
      <c r="J258" s="53" t="s">
        <v>17</v>
      </c>
      <c r="K258" s="53" t="s">
        <v>17</v>
      </c>
      <c r="L258" s="53" t="s">
        <v>21</v>
      </c>
      <c r="M258" s="53" t="s">
        <v>39</v>
      </c>
      <c r="N258" s="53" t="s">
        <v>39</v>
      </c>
      <c r="O258" s="53" t="s">
        <v>39</v>
      </c>
      <c r="P258" s="53" t="s">
        <v>39</v>
      </c>
      <c r="Q258" s="53" t="s">
        <v>39</v>
      </c>
      <c r="R258" s="68" t="s">
        <v>108</v>
      </c>
      <c r="S258" s="54" t="s">
        <v>0</v>
      </c>
      <c r="T258" s="1">
        <v>670</v>
      </c>
      <c r="U258" s="1">
        <v>670</v>
      </c>
      <c r="V258" s="1">
        <v>670</v>
      </c>
      <c r="W258" s="1">
        <v>370</v>
      </c>
      <c r="X258" s="1">
        <v>370</v>
      </c>
      <c r="Y258" s="1">
        <v>370</v>
      </c>
      <c r="Z258" s="58">
        <f t="shared" si="79"/>
        <v>3120</v>
      </c>
      <c r="AA258" s="57">
        <v>2030</v>
      </c>
      <c r="AB258" s="101"/>
      <c r="AC258" s="12"/>
    </row>
    <row r="259" spans="1:29" ht="31.5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9" t="s">
        <v>142</v>
      </c>
      <c r="S259" s="121" t="s">
        <v>30</v>
      </c>
      <c r="T259" s="3">
        <v>563.20000000000005</v>
      </c>
      <c r="U259" s="3">
        <v>563.20000000000005</v>
      </c>
      <c r="V259" s="3">
        <v>563.20000000000005</v>
      </c>
      <c r="W259" s="3">
        <v>252</v>
      </c>
      <c r="X259" s="3">
        <v>252</v>
      </c>
      <c r="Y259" s="3">
        <v>252</v>
      </c>
      <c r="Z259" s="5">
        <f t="shared" si="79"/>
        <v>2445.6000000000004</v>
      </c>
      <c r="AA259" s="40">
        <v>2030</v>
      </c>
      <c r="AB259" s="104"/>
      <c r="AC259" s="86"/>
    </row>
    <row r="260" spans="1:29" ht="47.2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60" t="s">
        <v>143</v>
      </c>
      <c r="S260" s="121" t="s">
        <v>37</v>
      </c>
      <c r="T260" s="43">
        <v>2</v>
      </c>
      <c r="U260" s="43">
        <v>2</v>
      </c>
      <c r="V260" s="43">
        <v>2</v>
      </c>
      <c r="W260" s="43">
        <v>2</v>
      </c>
      <c r="X260" s="43">
        <v>2</v>
      </c>
      <c r="Y260" s="43">
        <v>2</v>
      </c>
      <c r="Z260" s="44">
        <f t="shared" si="79"/>
        <v>12</v>
      </c>
      <c r="AA260" s="40">
        <v>2030</v>
      </c>
      <c r="AB260" s="111"/>
      <c r="AC260" s="86"/>
    </row>
    <row r="261" spans="1:29" ht="33.75" customHeight="1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68" t="s">
        <v>160</v>
      </c>
      <c r="S261" s="54" t="s">
        <v>38</v>
      </c>
      <c r="T261" s="55">
        <v>1</v>
      </c>
      <c r="U261" s="55">
        <v>1</v>
      </c>
      <c r="V261" s="55">
        <v>1</v>
      </c>
      <c r="W261" s="55">
        <v>1</v>
      </c>
      <c r="X261" s="55">
        <v>1</v>
      </c>
      <c r="Y261" s="55">
        <v>1</v>
      </c>
      <c r="Z261" s="56">
        <v>1</v>
      </c>
      <c r="AA261" s="57">
        <v>2030</v>
      </c>
      <c r="AB261" s="101"/>
      <c r="AC261" s="12"/>
    </row>
    <row r="262" spans="1:29" ht="47.25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60" t="s">
        <v>162</v>
      </c>
      <c r="S262" s="121" t="s">
        <v>37</v>
      </c>
      <c r="T262" s="43">
        <v>8</v>
      </c>
      <c r="U262" s="43">
        <v>8</v>
      </c>
      <c r="V262" s="43">
        <v>8</v>
      </c>
      <c r="W262" s="43">
        <v>8</v>
      </c>
      <c r="X262" s="43">
        <v>8</v>
      </c>
      <c r="Y262" s="43">
        <v>8</v>
      </c>
      <c r="Z262" s="44">
        <f t="shared" si="79"/>
        <v>48</v>
      </c>
      <c r="AA262" s="40">
        <v>2030</v>
      </c>
      <c r="AB262" s="111"/>
      <c r="AC262" s="86"/>
    </row>
    <row r="263" spans="1:29" ht="31.5" x14ac:dyDescent="0.25">
      <c r="A263" s="53"/>
      <c r="B263" s="53"/>
      <c r="C263" s="53"/>
      <c r="D263" s="53" t="s">
        <v>17</v>
      </c>
      <c r="E263" s="53" t="s">
        <v>20</v>
      </c>
      <c r="F263" s="53" t="s">
        <v>17</v>
      </c>
      <c r="G263" s="53" t="s">
        <v>21</v>
      </c>
      <c r="H263" s="53" t="s">
        <v>18</v>
      </c>
      <c r="I263" s="53" t="s">
        <v>23</v>
      </c>
      <c r="J263" s="53" t="s">
        <v>17</v>
      </c>
      <c r="K263" s="53" t="s">
        <v>17</v>
      </c>
      <c r="L263" s="53" t="s">
        <v>21</v>
      </c>
      <c r="M263" s="53" t="s">
        <v>39</v>
      </c>
      <c r="N263" s="53" t="s">
        <v>39</v>
      </c>
      <c r="O263" s="53" t="s">
        <v>39</v>
      </c>
      <c r="P263" s="53" t="s">
        <v>39</v>
      </c>
      <c r="Q263" s="53" t="s">
        <v>39</v>
      </c>
      <c r="R263" s="67" t="s">
        <v>233</v>
      </c>
      <c r="S263" s="57" t="s">
        <v>0</v>
      </c>
      <c r="T263" s="58">
        <f t="shared" ref="T263" si="86">T265+T267+T269+T271</f>
        <v>1801.7</v>
      </c>
      <c r="U263" s="58">
        <f t="shared" ref="U263:Y263" si="87">U265+U267+U269+U271</f>
        <v>0</v>
      </c>
      <c r="V263" s="58">
        <f t="shared" si="87"/>
        <v>0</v>
      </c>
      <c r="W263" s="58">
        <f t="shared" si="87"/>
        <v>0</v>
      </c>
      <c r="X263" s="58">
        <f t="shared" si="87"/>
        <v>0</v>
      </c>
      <c r="Y263" s="58">
        <f t="shared" si="87"/>
        <v>0</v>
      </c>
      <c r="Z263" s="58">
        <f t="shared" ref="Z263" si="88">SUM(T263:Y263)</f>
        <v>1801.7</v>
      </c>
      <c r="AA263" s="57">
        <v>2025</v>
      </c>
      <c r="AB263" s="111"/>
      <c r="AC263" s="86"/>
    </row>
    <row r="264" spans="1:29" ht="47.25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9" t="s">
        <v>207</v>
      </c>
      <c r="S264" s="40" t="s">
        <v>37</v>
      </c>
      <c r="T264" s="43">
        <f t="shared" ref="T264" si="89">T266+T268+T270+T272</f>
        <v>71</v>
      </c>
      <c r="U264" s="43">
        <f t="shared" ref="U264:Y264" si="90">U266+U268+U270+U272</f>
        <v>0</v>
      </c>
      <c r="V264" s="43">
        <f t="shared" si="90"/>
        <v>0</v>
      </c>
      <c r="W264" s="43">
        <f t="shared" si="90"/>
        <v>0</v>
      </c>
      <c r="X264" s="43">
        <f t="shared" si="90"/>
        <v>0</v>
      </c>
      <c r="Y264" s="43">
        <f t="shared" si="90"/>
        <v>0</v>
      </c>
      <c r="Z264" s="48">
        <f>SUM(T264:Y264)</f>
        <v>71</v>
      </c>
      <c r="AA264" s="40">
        <v>2025</v>
      </c>
      <c r="AB264" s="111"/>
      <c r="AC264" s="86"/>
    </row>
    <row r="265" spans="1:29" ht="31.5" x14ac:dyDescent="0.25">
      <c r="A265" s="53" t="s">
        <v>17</v>
      </c>
      <c r="B265" s="53" t="s">
        <v>17</v>
      </c>
      <c r="C265" s="53" t="s">
        <v>21</v>
      </c>
      <c r="D265" s="53" t="s">
        <v>17</v>
      </c>
      <c r="E265" s="53" t="s">
        <v>20</v>
      </c>
      <c r="F265" s="53" t="s">
        <v>17</v>
      </c>
      <c r="G265" s="53" t="s">
        <v>21</v>
      </c>
      <c r="H265" s="53" t="s">
        <v>18</v>
      </c>
      <c r="I265" s="53" t="s">
        <v>23</v>
      </c>
      <c r="J265" s="53" t="s">
        <v>17</v>
      </c>
      <c r="K265" s="53" t="s">
        <v>17</v>
      </c>
      <c r="L265" s="53" t="s">
        <v>21</v>
      </c>
      <c r="M265" s="53" t="s">
        <v>39</v>
      </c>
      <c r="N265" s="53" t="s">
        <v>39</v>
      </c>
      <c r="O265" s="53" t="s">
        <v>39</v>
      </c>
      <c r="P265" s="53" t="s">
        <v>39</v>
      </c>
      <c r="Q265" s="53" t="s">
        <v>39</v>
      </c>
      <c r="R265" s="67" t="s">
        <v>233</v>
      </c>
      <c r="S265" s="54" t="s">
        <v>0</v>
      </c>
      <c r="T265" s="1">
        <v>948.3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58">
        <f t="shared" ref="Z265:Z272" si="91">SUM(T265:Y265)</f>
        <v>948.3</v>
      </c>
      <c r="AA265" s="57">
        <v>2025</v>
      </c>
      <c r="AB265" s="111"/>
      <c r="AC265" s="86"/>
    </row>
    <row r="266" spans="1:29" ht="47.25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71" t="s">
        <v>208</v>
      </c>
      <c r="S266" s="40" t="s">
        <v>37</v>
      </c>
      <c r="T266" s="43">
        <v>41</v>
      </c>
      <c r="U266" s="43">
        <v>0</v>
      </c>
      <c r="V266" s="43">
        <v>0</v>
      </c>
      <c r="W266" s="43">
        <v>0</v>
      </c>
      <c r="X266" s="43">
        <v>0</v>
      </c>
      <c r="Y266" s="43">
        <v>0</v>
      </c>
      <c r="Z266" s="48">
        <f t="shared" si="91"/>
        <v>41</v>
      </c>
      <c r="AA266" s="40">
        <v>2025</v>
      </c>
      <c r="AB266" s="111"/>
      <c r="AC266" s="86"/>
    </row>
    <row r="267" spans="1:29" ht="31.5" x14ac:dyDescent="0.25">
      <c r="A267" s="53" t="s">
        <v>17</v>
      </c>
      <c r="B267" s="53" t="s">
        <v>17</v>
      </c>
      <c r="C267" s="53" t="s">
        <v>23</v>
      </c>
      <c r="D267" s="53" t="s">
        <v>17</v>
      </c>
      <c r="E267" s="53" t="s">
        <v>20</v>
      </c>
      <c r="F267" s="53" t="s">
        <v>17</v>
      </c>
      <c r="G267" s="53" t="s">
        <v>21</v>
      </c>
      <c r="H267" s="53" t="s">
        <v>18</v>
      </c>
      <c r="I267" s="53" t="s">
        <v>23</v>
      </c>
      <c r="J267" s="53" t="s">
        <v>17</v>
      </c>
      <c r="K267" s="53" t="s">
        <v>17</v>
      </c>
      <c r="L267" s="53" t="s">
        <v>21</v>
      </c>
      <c r="M267" s="53" t="s">
        <v>39</v>
      </c>
      <c r="N267" s="53" t="s">
        <v>39</v>
      </c>
      <c r="O267" s="53" t="s">
        <v>39</v>
      </c>
      <c r="P267" s="53" t="s">
        <v>39</v>
      </c>
      <c r="Q267" s="53" t="s">
        <v>39</v>
      </c>
      <c r="R267" s="67" t="s">
        <v>233</v>
      </c>
      <c r="S267" s="54" t="s">
        <v>0</v>
      </c>
      <c r="T267" s="1">
        <v>213.4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58">
        <f t="shared" si="91"/>
        <v>213.4</v>
      </c>
      <c r="AA267" s="57">
        <v>2025</v>
      </c>
      <c r="AB267" s="111"/>
      <c r="AC267" s="86"/>
    </row>
    <row r="268" spans="1:29" ht="47.25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60" t="s">
        <v>234</v>
      </c>
      <c r="S268" s="40" t="s">
        <v>37</v>
      </c>
      <c r="T268" s="43">
        <v>9</v>
      </c>
      <c r="U268" s="43">
        <v>0</v>
      </c>
      <c r="V268" s="43">
        <v>0</v>
      </c>
      <c r="W268" s="43">
        <v>0</v>
      </c>
      <c r="X268" s="43">
        <v>0</v>
      </c>
      <c r="Y268" s="43">
        <v>0</v>
      </c>
      <c r="Z268" s="48">
        <f t="shared" si="91"/>
        <v>9</v>
      </c>
      <c r="AA268" s="40">
        <v>2025</v>
      </c>
      <c r="AB268" s="111"/>
      <c r="AC268" s="86"/>
    </row>
    <row r="269" spans="1:29" ht="31.5" x14ac:dyDescent="0.25">
      <c r="A269" s="53" t="s">
        <v>17</v>
      </c>
      <c r="B269" s="53" t="s">
        <v>17</v>
      </c>
      <c r="C269" s="53" t="s">
        <v>20</v>
      </c>
      <c r="D269" s="53" t="s">
        <v>17</v>
      </c>
      <c r="E269" s="53" t="s">
        <v>20</v>
      </c>
      <c r="F269" s="53" t="s">
        <v>17</v>
      </c>
      <c r="G269" s="53" t="s">
        <v>21</v>
      </c>
      <c r="H269" s="53" t="s">
        <v>18</v>
      </c>
      <c r="I269" s="53" t="s">
        <v>23</v>
      </c>
      <c r="J269" s="53" t="s">
        <v>17</v>
      </c>
      <c r="K269" s="53" t="s">
        <v>17</v>
      </c>
      <c r="L269" s="53" t="s">
        <v>21</v>
      </c>
      <c r="M269" s="53" t="s">
        <v>39</v>
      </c>
      <c r="N269" s="53" t="s">
        <v>39</v>
      </c>
      <c r="O269" s="53" t="s">
        <v>39</v>
      </c>
      <c r="P269" s="53" t="s">
        <v>39</v>
      </c>
      <c r="Q269" s="53" t="s">
        <v>39</v>
      </c>
      <c r="R269" s="67" t="s">
        <v>233</v>
      </c>
      <c r="S269" s="54" t="s">
        <v>0</v>
      </c>
      <c r="T269" s="1">
        <v>497.8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58">
        <f t="shared" si="91"/>
        <v>497.8</v>
      </c>
      <c r="AA269" s="57">
        <v>2025</v>
      </c>
      <c r="AB269" s="111"/>
      <c r="AC269" s="86"/>
    </row>
    <row r="270" spans="1:29" ht="47.25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9" t="s">
        <v>209</v>
      </c>
      <c r="S270" s="40" t="s">
        <v>37</v>
      </c>
      <c r="T270" s="43">
        <v>15</v>
      </c>
      <c r="U270" s="43">
        <v>0</v>
      </c>
      <c r="V270" s="43">
        <v>0</v>
      </c>
      <c r="W270" s="43">
        <v>0</v>
      </c>
      <c r="X270" s="43">
        <v>0</v>
      </c>
      <c r="Y270" s="43">
        <v>0</v>
      </c>
      <c r="Z270" s="48">
        <f t="shared" si="91"/>
        <v>15</v>
      </c>
      <c r="AA270" s="40">
        <v>2025</v>
      </c>
      <c r="AB270" s="111"/>
      <c r="AC270" s="86"/>
    </row>
    <row r="271" spans="1:29" ht="31.5" x14ac:dyDescent="0.25">
      <c r="A271" s="53" t="s">
        <v>17</v>
      </c>
      <c r="B271" s="53" t="s">
        <v>17</v>
      </c>
      <c r="C271" s="53" t="s">
        <v>24</v>
      </c>
      <c r="D271" s="53" t="s">
        <v>17</v>
      </c>
      <c r="E271" s="53" t="s">
        <v>20</v>
      </c>
      <c r="F271" s="53" t="s">
        <v>17</v>
      </c>
      <c r="G271" s="53" t="s">
        <v>21</v>
      </c>
      <c r="H271" s="53" t="s">
        <v>18</v>
      </c>
      <c r="I271" s="53" t="s">
        <v>23</v>
      </c>
      <c r="J271" s="53" t="s">
        <v>17</v>
      </c>
      <c r="K271" s="53" t="s">
        <v>17</v>
      </c>
      <c r="L271" s="53" t="s">
        <v>21</v>
      </c>
      <c r="M271" s="53" t="s">
        <v>39</v>
      </c>
      <c r="N271" s="53" t="s">
        <v>39</v>
      </c>
      <c r="O271" s="53" t="s">
        <v>39</v>
      </c>
      <c r="P271" s="53" t="s">
        <v>39</v>
      </c>
      <c r="Q271" s="53" t="s">
        <v>39</v>
      </c>
      <c r="R271" s="67" t="s">
        <v>233</v>
      </c>
      <c r="S271" s="54" t="s">
        <v>0</v>
      </c>
      <c r="T271" s="1">
        <v>142.19999999999999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58">
        <f t="shared" si="91"/>
        <v>142.19999999999999</v>
      </c>
      <c r="AA271" s="57">
        <v>2025</v>
      </c>
      <c r="AB271" s="111"/>
      <c r="AC271" s="86"/>
    </row>
    <row r="272" spans="1:29" ht="47.25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9" t="s">
        <v>210</v>
      </c>
      <c r="S272" s="40" t="s">
        <v>37</v>
      </c>
      <c r="T272" s="43">
        <v>6</v>
      </c>
      <c r="U272" s="43">
        <v>0</v>
      </c>
      <c r="V272" s="43">
        <v>0</v>
      </c>
      <c r="W272" s="43">
        <v>0</v>
      </c>
      <c r="X272" s="43">
        <v>0</v>
      </c>
      <c r="Y272" s="43">
        <v>0</v>
      </c>
      <c r="Z272" s="48">
        <f t="shared" si="91"/>
        <v>6</v>
      </c>
      <c r="AA272" s="40">
        <v>2025</v>
      </c>
      <c r="AB272" s="111"/>
      <c r="AC272" s="86"/>
    </row>
    <row r="273" spans="1:32" ht="31.5" x14ac:dyDescent="0.25">
      <c r="A273" s="45"/>
      <c r="B273" s="45"/>
      <c r="C273" s="45"/>
      <c r="D273" s="45"/>
      <c r="E273" s="45"/>
      <c r="F273" s="45"/>
      <c r="G273" s="45"/>
      <c r="H273" s="45" t="s">
        <v>18</v>
      </c>
      <c r="I273" s="45" t="s">
        <v>23</v>
      </c>
      <c r="J273" s="45" t="s">
        <v>17</v>
      </c>
      <c r="K273" s="45" t="s">
        <v>17</v>
      </c>
      <c r="L273" s="45" t="s">
        <v>23</v>
      </c>
      <c r="M273" s="45" t="s">
        <v>17</v>
      </c>
      <c r="N273" s="45" t="s">
        <v>17</v>
      </c>
      <c r="O273" s="45" t="s">
        <v>17</v>
      </c>
      <c r="P273" s="45" t="s">
        <v>17</v>
      </c>
      <c r="Q273" s="45" t="s">
        <v>17</v>
      </c>
      <c r="R273" s="72" t="s">
        <v>46</v>
      </c>
      <c r="S273" s="113" t="s">
        <v>0</v>
      </c>
      <c r="T273" s="112">
        <f>T275+T279</f>
        <v>44069.5</v>
      </c>
      <c r="U273" s="112">
        <f t="shared" ref="U273:Y273" si="92">U275+U279</f>
        <v>77996.399999999994</v>
      </c>
      <c r="V273" s="112">
        <f t="shared" si="92"/>
        <v>45089.3</v>
      </c>
      <c r="W273" s="112">
        <f t="shared" si="92"/>
        <v>25660.400000000001</v>
      </c>
      <c r="X273" s="112">
        <f t="shared" si="92"/>
        <v>25660.400000000001</v>
      </c>
      <c r="Y273" s="112">
        <f t="shared" si="92"/>
        <v>25660.400000000001</v>
      </c>
      <c r="Z273" s="112">
        <f t="shared" si="79"/>
        <v>244136.4</v>
      </c>
      <c r="AA273" s="113">
        <v>2030</v>
      </c>
    </row>
    <row r="274" spans="1:32" ht="31.5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79" t="s">
        <v>109</v>
      </c>
      <c r="S274" s="121" t="s">
        <v>45</v>
      </c>
      <c r="T274" s="109">
        <f>T276</f>
        <v>2224</v>
      </c>
      <c r="U274" s="109">
        <f>U276</f>
        <v>2224</v>
      </c>
      <c r="V274" s="109">
        <f t="shared" ref="V274:Y274" si="93">V276</f>
        <v>2224</v>
      </c>
      <c r="W274" s="109">
        <f t="shared" si="93"/>
        <v>2224</v>
      </c>
      <c r="X274" s="109">
        <f t="shared" si="93"/>
        <v>2224</v>
      </c>
      <c r="Y274" s="109">
        <f t="shared" si="93"/>
        <v>2224</v>
      </c>
      <c r="Z274" s="110">
        <f t="shared" ref="Z274" si="94">Z276</f>
        <v>2224</v>
      </c>
      <c r="AA274" s="40">
        <v>2030</v>
      </c>
      <c r="AC274" s="12"/>
      <c r="AD274" s="12"/>
      <c r="AE274" s="12"/>
      <c r="AF274" s="12"/>
    </row>
    <row r="275" spans="1:32" ht="31.5" x14ac:dyDescent="0.25">
      <c r="A275" s="53" t="s">
        <v>17</v>
      </c>
      <c r="B275" s="53" t="s">
        <v>23</v>
      </c>
      <c r="C275" s="53" t="s">
        <v>21</v>
      </c>
      <c r="D275" s="53" t="s">
        <v>17</v>
      </c>
      <c r="E275" s="53" t="s">
        <v>20</v>
      </c>
      <c r="F275" s="53" t="s">
        <v>17</v>
      </c>
      <c r="G275" s="53" t="s">
        <v>21</v>
      </c>
      <c r="H275" s="53" t="s">
        <v>18</v>
      </c>
      <c r="I275" s="53" t="s">
        <v>23</v>
      </c>
      <c r="J275" s="53" t="s">
        <v>17</v>
      </c>
      <c r="K275" s="53" t="s">
        <v>17</v>
      </c>
      <c r="L275" s="53" t="s">
        <v>23</v>
      </c>
      <c r="M275" s="53" t="s">
        <v>39</v>
      </c>
      <c r="N275" s="53" t="s">
        <v>39</v>
      </c>
      <c r="O275" s="53" t="s">
        <v>39</v>
      </c>
      <c r="P275" s="53" t="s">
        <v>39</v>
      </c>
      <c r="Q275" s="53" t="s">
        <v>39</v>
      </c>
      <c r="R275" s="120" t="s">
        <v>110</v>
      </c>
      <c r="S275" s="118" t="s">
        <v>0</v>
      </c>
      <c r="T275" s="58">
        <v>25660.400000000001</v>
      </c>
      <c r="U275" s="58">
        <v>25660.400000000001</v>
      </c>
      <c r="V275" s="58">
        <v>25660.400000000001</v>
      </c>
      <c r="W275" s="58">
        <v>25660.400000000001</v>
      </c>
      <c r="X275" s="58">
        <v>25660.400000000001</v>
      </c>
      <c r="Y275" s="58">
        <v>25660.400000000001</v>
      </c>
      <c r="Z275" s="58">
        <f>SUM(T275:Y275)</f>
        <v>153962.4</v>
      </c>
      <c r="AA275" s="57">
        <v>2030</v>
      </c>
      <c r="AB275" s="33"/>
    </row>
    <row r="276" spans="1:32" ht="31.5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76" t="s">
        <v>111</v>
      </c>
      <c r="S276" s="121" t="s">
        <v>45</v>
      </c>
      <c r="T276" s="2">
        <v>2224</v>
      </c>
      <c r="U276" s="2">
        <v>2224</v>
      </c>
      <c r="V276" s="2">
        <v>2224</v>
      </c>
      <c r="W276" s="2">
        <v>2224</v>
      </c>
      <c r="X276" s="2">
        <v>2224</v>
      </c>
      <c r="Y276" s="2">
        <v>2224</v>
      </c>
      <c r="Z276" s="44">
        <f>Y276</f>
        <v>2224</v>
      </c>
      <c r="AA276" s="40">
        <v>2030</v>
      </c>
      <c r="AB276" s="33"/>
    </row>
    <row r="277" spans="1:32" ht="31.5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76" t="s">
        <v>155</v>
      </c>
      <c r="S277" s="121" t="s">
        <v>37</v>
      </c>
      <c r="T277" s="2">
        <v>4700</v>
      </c>
      <c r="U277" s="2">
        <v>4700</v>
      </c>
      <c r="V277" s="2">
        <v>4700</v>
      </c>
      <c r="W277" s="2">
        <v>4700</v>
      </c>
      <c r="X277" s="2">
        <v>4700</v>
      </c>
      <c r="Y277" s="2">
        <v>4700</v>
      </c>
      <c r="Z277" s="44">
        <f>SUM(T277:Y277)</f>
        <v>28200</v>
      </c>
      <c r="AA277" s="40">
        <v>2030</v>
      </c>
      <c r="AB277" s="104"/>
      <c r="AC277" s="86"/>
    </row>
    <row r="278" spans="1:32" ht="33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76" t="s">
        <v>156</v>
      </c>
      <c r="S278" s="121" t="s">
        <v>37</v>
      </c>
      <c r="T278" s="2">
        <v>530</v>
      </c>
      <c r="U278" s="2">
        <v>530</v>
      </c>
      <c r="V278" s="2">
        <v>530</v>
      </c>
      <c r="W278" s="2">
        <v>530</v>
      </c>
      <c r="X278" s="2">
        <v>530</v>
      </c>
      <c r="Y278" s="2">
        <v>530</v>
      </c>
      <c r="Z278" s="44">
        <f>SUM(T278:Y278)</f>
        <v>3180</v>
      </c>
      <c r="AA278" s="40">
        <v>2030</v>
      </c>
      <c r="AB278" s="104"/>
      <c r="AC278" s="86"/>
    </row>
    <row r="279" spans="1:32" ht="31.5" x14ac:dyDescent="0.25">
      <c r="A279" s="53" t="s">
        <v>17</v>
      </c>
      <c r="B279" s="53" t="s">
        <v>23</v>
      </c>
      <c r="C279" s="53" t="s">
        <v>21</v>
      </c>
      <c r="D279" s="53" t="s">
        <v>17</v>
      </c>
      <c r="E279" s="53" t="s">
        <v>20</v>
      </c>
      <c r="F279" s="53" t="s">
        <v>17</v>
      </c>
      <c r="G279" s="53" t="s">
        <v>21</v>
      </c>
      <c r="H279" s="53" t="s">
        <v>18</v>
      </c>
      <c r="I279" s="53" t="s">
        <v>23</v>
      </c>
      <c r="J279" s="53" t="s">
        <v>17</v>
      </c>
      <c r="K279" s="53" t="s">
        <v>17</v>
      </c>
      <c r="L279" s="53" t="s">
        <v>23</v>
      </c>
      <c r="M279" s="53" t="s">
        <v>17</v>
      </c>
      <c r="N279" s="53" t="s">
        <v>17</v>
      </c>
      <c r="O279" s="53" t="s">
        <v>17</v>
      </c>
      <c r="P279" s="53" t="s">
        <v>23</v>
      </c>
      <c r="Q279" s="53" t="s">
        <v>21</v>
      </c>
      <c r="R279" s="123" t="s">
        <v>163</v>
      </c>
      <c r="S279" s="57" t="s">
        <v>0</v>
      </c>
      <c r="T279" s="58">
        <v>18409.099999999999</v>
      </c>
      <c r="U279" s="58">
        <v>52336</v>
      </c>
      <c r="V279" s="58">
        <v>19428.900000000001</v>
      </c>
      <c r="W279" s="58">
        <v>0</v>
      </c>
      <c r="X279" s="58">
        <v>0</v>
      </c>
      <c r="Y279" s="58">
        <v>0</v>
      </c>
      <c r="Z279" s="58">
        <f>SUM(T279:Y279)</f>
        <v>90174</v>
      </c>
      <c r="AA279" s="57">
        <v>2027</v>
      </c>
      <c r="AB279" s="33"/>
      <c r="AC279" s="86"/>
    </row>
    <row r="280" spans="1:32" ht="31.5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9" t="s">
        <v>157</v>
      </c>
      <c r="S280" s="40" t="s">
        <v>37</v>
      </c>
      <c r="T280" s="43">
        <v>8000</v>
      </c>
      <c r="U280" s="43">
        <v>8000</v>
      </c>
      <c r="V280" s="43">
        <v>8000</v>
      </c>
      <c r="W280" s="43">
        <v>0</v>
      </c>
      <c r="X280" s="43">
        <v>0</v>
      </c>
      <c r="Y280" s="43">
        <v>0</v>
      </c>
      <c r="Z280" s="48">
        <f>T280</f>
        <v>8000</v>
      </c>
      <c r="AA280" s="40">
        <v>2027</v>
      </c>
      <c r="AB280" s="33"/>
      <c r="AC280" s="88"/>
      <c r="AD280" s="88"/>
    </row>
    <row r="281" spans="1:32" ht="31.5" x14ac:dyDescent="0.2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39" t="s">
        <v>66</v>
      </c>
      <c r="S281" s="82" t="s">
        <v>8</v>
      </c>
      <c r="T281" s="3">
        <v>25</v>
      </c>
      <c r="U281" s="3">
        <v>75</v>
      </c>
      <c r="V281" s="3">
        <v>100</v>
      </c>
      <c r="W281" s="43">
        <v>0</v>
      </c>
      <c r="X281" s="43">
        <v>0</v>
      </c>
      <c r="Y281" s="43">
        <v>0</v>
      </c>
      <c r="Z281" s="6">
        <v>100</v>
      </c>
      <c r="AA281" s="40">
        <v>2027</v>
      </c>
      <c r="AB281" s="33"/>
    </row>
    <row r="282" spans="1:32" ht="26.45" customHeight="1" x14ac:dyDescent="0.25">
      <c r="AA282" s="122" t="s">
        <v>186</v>
      </c>
    </row>
    <row r="283" spans="1:32" ht="267.75" customHeight="1" x14ac:dyDescent="0.25"/>
    <row r="284" spans="1:32" ht="72.75" customHeight="1" x14ac:dyDescent="0.25">
      <c r="A284" s="128"/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</row>
  </sheetData>
  <mergeCells count="42">
    <mergeCell ref="R193:R195"/>
    <mergeCell ref="S193:S195"/>
    <mergeCell ref="F13:G13"/>
    <mergeCell ref="H13:Q13"/>
    <mergeCell ref="S150:S155"/>
    <mergeCell ref="R150:R155"/>
    <mergeCell ref="R183:R185"/>
    <mergeCell ref="S183:S185"/>
    <mergeCell ref="R188:R190"/>
    <mergeCell ref="S188:S190"/>
    <mergeCell ref="T12:Y12"/>
    <mergeCell ref="A4:AA4"/>
    <mergeCell ref="A5:AA5"/>
    <mergeCell ref="A6:AA6"/>
    <mergeCell ref="R233:R237"/>
    <mergeCell ref="S233:S237"/>
    <mergeCell ref="R220:R223"/>
    <mergeCell ref="S220:S223"/>
    <mergeCell ref="R226:R230"/>
    <mergeCell ref="S226:S230"/>
    <mergeCell ref="R198:R200"/>
    <mergeCell ref="S198:S200"/>
    <mergeCell ref="R38:R40"/>
    <mergeCell ref="S38:S40"/>
    <mergeCell ref="A13:C13"/>
    <mergeCell ref="D13:E13"/>
    <mergeCell ref="A1:AA1"/>
    <mergeCell ref="A284:AA284"/>
    <mergeCell ref="S95:S97"/>
    <mergeCell ref="R47:R50"/>
    <mergeCell ref="R95:R97"/>
    <mergeCell ref="A8:AA8"/>
    <mergeCell ref="A9:AA9"/>
    <mergeCell ref="A10:AA10"/>
    <mergeCell ref="A12:Q12"/>
    <mergeCell ref="R12:R13"/>
    <mergeCell ref="S12:S13"/>
    <mergeCell ref="Z12:AA12"/>
    <mergeCell ref="A3:AA3"/>
    <mergeCell ref="X7:AA7"/>
    <mergeCell ref="R213:R217"/>
    <mergeCell ref="S213:S217"/>
  </mergeCells>
  <pageMargins left="0.31496062992125984" right="0.27559055118110237" top="0.59055118110236227" bottom="0.51181102362204722" header="0" footer="0"/>
  <pageSetup paperSize="9" scale="64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2025-03-12T13:52:06Z</dcterms:modified>
</cp:coreProperties>
</file>